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J33" i="1"/>
  <c r="G33"/>
  <c r="F33"/>
  <c r="E33"/>
  <c r="D33"/>
  <c r="C33"/>
  <c r="I31"/>
  <c r="H31"/>
  <c r="K30"/>
  <c r="I30"/>
  <c r="H30"/>
  <c r="K29"/>
  <c r="K33" s="1"/>
  <c r="I29"/>
  <c r="H29"/>
  <c r="K28"/>
  <c r="I28"/>
  <c r="I33" s="1"/>
  <c r="H28"/>
  <c r="H33" s="1"/>
  <c r="K26"/>
  <c r="G26"/>
  <c r="F26"/>
  <c r="D26"/>
  <c r="C26"/>
  <c r="H25"/>
  <c r="G24"/>
  <c r="E24"/>
  <c r="H24" s="1"/>
  <c r="H26" s="1"/>
  <c r="G22"/>
  <c r="G34" s="1"/>
  <c r="F22"/>
  <c r="F34" s="1"/>
  <c r="E22"/>
  <c r="D22"/>
  <c r="D34" s="1"/>
  <c r="C22"/>
  <c r="C34" s="1"/>
  <c r="K20"/>
  <c r="J20"/>
  <c r="I20"/>
  <c r="H20"/>
  <c r="G20"/>
  <c r="K18"/>
  <c r="I18"/>
  <c r="H18"/>
  <c r="K16"/>
  <c r="I16"/>
  <c r="H16"/>
  <c r="H22" s="1"/>
  <c r="H34" s="1"/>
  <c r="K14"/>
  <c r="I14"/>
  <c r="H14"/>
  <c r="K12"/>
  <c r="J12"/>
  <c r="I12"/>
  <c r="H12"/>
  <c r="K10"/>
  <c r="I10"/>
  <c r="H10"/>
  <c r="J8"/>
  <c r="K8" s="1"/>
  <c r="K22" s="1"/>
  <c r="K34" s="1"/>
  <c r="I8"/>
  <c r="I22" s="1"/>
  <c r="H8"/>
  <c r="E34" l="1"/>
  <c r="J24"/>
  <c r="J26" s="1"/>
  <c r="E26"/>
  <c r="I24"/>
  <c r="I26" s="1"/>
  <c r="I34" s="1"/>
  <c r="J22"/>
  <c r="J34" s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в 2019 году допущена ошибка в начислении и оплате капитального ремонта. Этот остаток выверен</t>
        </r>
      </text>
    </comment>
  </commentList>
</comments>
</file>

<file path=xl/sharedStrings.xml><?xml version="1.0" encoding="utf-8"?>
<sst xmlns="http://schemas.openxmlformats.org/spreadsheetml/2006/main" count="32" uniqueCount="30">
  <si>
    <t>УТВЕРЖДАЮ</t>
  </si>
  <si>
    <t>Директор ООО УК "Эталон" _____________________Н.К.Дмитриева</t>
  </si>
  <si>
    <t>Информация о состоянии лицевого счета д.№ 8 по ул. Вяйнемяйнена</t>
  </si>
  <si>
    <t>за период 01.01.2021-31.12.2021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</si>
  <si>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</si>
  <si>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</si>
  <si>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</si>
  <si>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</si>
  <si>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</si>
  <si>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</si>
  <si>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rgb="FF0000FF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</si>
  <si>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rgb="FF0000FF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</si>
  <si>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</si>
  <si>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</si>
  <si>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- 1627кв.м.</t>
  </si>
  <si>
    <t>Содержание</t>
  </si>
  <si>
    <t>Ремонт</t>
  </si>
  <si>
    <t>Управление</t>
  </si>
  <si>
    <t>ОДН водоснабжение</t>
  </si>
  <si>
    <t>ОДН водоотведение</t>
  </si>
  <si>
    <t>ОДН Электроснабжен</t>
  </si>
  <si>
    <t>Сбор и вывоз ТБО</t>
  </si>
  <si>
    <t>Итого</t>
  </si>
  <si>
    <t>Капитальный ремонт</t>
  </si>
  <si>
    <t>Доходы и расходы от размещения средств на счете (проценты и комиссии)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</si>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</sst>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F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0" fillId="0" borderId="0" xfId="1" applyFont="1"/>
    <xf numFmtId="0" fontId="20" fillId="0" borderId="0" xfId="1" applyFont="1" applyAlignment="1">
      <alignment horizontal="right"/>
    </xf>
    <xf numFmtId="0" fontId="20" fillId="24" borderId="0" xfId="1" applyFont="1" applyFill="1" applyAlignment="1">
      <alignment horizontal="right"/>
    </xf>
    <xf numFmtId="0" fontId="21" fillId="0" borderId="0" xfId="1" applyFont="1" applyAlignment="1">
      <alignment horizontal="center"/>
    </xf>
    <xf numFmtId="0" fontId="20" fillId="24" borderId="0" xfId="1" applyFont="1" applyFill="1"/>
    <xf numFmtId="0" fontId="22" fillId="0" borderId="10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24" borderId="12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right" wrapText="1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24" borderId="12" xfId="1" applyFont="1" applyFill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2" fontId="25" fillId="24" borderId="17" xfId="1" applyNumberFormat="1" applyFont="1" applyFill="1" applyBorder="1" applyAlignment="1">
      <alignment horizontal="center" vertical="center" wrapText="1"/>
    </xf>
    <xf numFmtId="0" fontId="28" fillId="0" borderId="18" xfId="1" applyFont="1" applyFill="1" applyBorder="1" applyAlignment="1">
      <alignment horizontal="left"/>
    </xf>
    <xf numFmtId="0" fontId="28" fillId="0" borderId="19" xfId="1" applyFont="1" applyFill="1" applyBorder="1" applyAlignment="1">
      <alignment horizontal="left"/>
    </xf>
    <xf numFmtId="3" fontId="28" fillId="0" borderId="20" xfId="1" applyNumberFormat="1" applyFont="1" applyFill="1" applyBorder="1" applyAlignment="1">
      <alignment horizontal="center"/>
    </xf>
    <xf numFmtId="3" fontId="28" fillId="0" borderId="19" xfId="1" applyNumberFormat="1" applyFont="1" applyFill="1" applyBorder="1" applyAlignment="1">
      <alignment horizontal="center"/>
    </xf>
    <xf numFmtId="1" fontId="28" fillId="0" borderId="20" xfId="1" applyNumberFormat="1" applyFont="1" applyFill="1" applyBorder="1" applyAlignment="1">
      <alignment horizontal="center"/>
    </xf>
    <xf numFmtId="3" fontId="28" fillId="0" borderId="21" xfId="1" applyNumberFormat="1" applyFont="1" applyFill="1" applyBorder="1" applyAlignment="1">
      <alignment horizontal="center"/>
    </xf>
    <xf numFmtId="3" fontId="28" fillId="24" borderId="17" xfId="1" applyNumberFormat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 wrapText="1"/>
    </xf>
    <xf numFmtId="0" fontId="28" fillId="0" borderId="15" xfId="1" applyFont="1" applyFill="1" applyBorder="1" applyAlignment="1">
      <alignment horizontal="left"/>
    </xf>
    <xf numFmtId="0" fontId="28" fillId="0" borderId="22" xfId="1" applyFont="1" applyFill="1" applyBorder="1" applyAlignment="1">
      <alignment horizontal="left"/>
    </xf>
    <xf numFmtId="3" fontId="28" fillId="0" borderId="23" xfId="1" applyNumberFormat="1" applyFont="1" applyFill="1" applyBorder="1" applyAlignment="1">
      <alignment horizontal="center"/>
    </xf>
    <xf numFmtId="3" fontId="28" fillId="24" borderId="23" xfId="1" applyNumberFormat="1" applyFont="1" applyFill="1" applyBorder="1" applyAlignment="1">
      <alignment horizontal="center"/>
    </xf>
    <xf numFmtId="3" fontId="28" fillId="0" borderId="17" xfId="1" applyNumberFormat="1" applyFont="1" applyFill="1" applyBorder="1" applyAlignment="1">
      <alignment horizontal="center"/>
    </xf>
    <xf numFmtId="1" fontId="28" fillId="0" borderId="17" xfId="1" applyNumberFormat="1" applyFont="1" applyFill="1" applyBorder="1" applyAlignment="1">
      <alignment horizontal="center"/>
    </xf>
    <xf numFmtId="1" fontId="28" fillId="25" borderId="17" xfId="1" applyNumberFormat="1" applyFont="1" applyFill="1" applyBorder="1" applyAlignment="1">
      <alignment horizontal="center"/>
    </xf>
    <xf numFmtId="3" fontId="28" fillId="24" borderId="19" xfId="1" applyNumberFormat="1" applyFont="1" applyFill="1" applyBorder="1" applyAlignment="1">
      <alignment horizontal="center"/>
    </xf>
    <xf numFmtId="0" fontId="28" fillId="0" borderId="0" xfId="1" applyFont="1"/>
    <xf numFmtId="0" fontId="24" fillId="0" borderId="15" xfId="1" applyFont="1" applyFill="1" applyBorder="1" applyAlignment="1">
      <alignment horizontal="left"/>
    </xf>
    <xf numFmtId="0" fontId="24" fillId="0" borderId="22" xfId="1" applyFont="1" applyFill="1" applyBorder="1" applyAlignment="1">
      <alignment horizontal="left"/>
    </xf>
    <xf numFmtId="3" fontId="24" fillId="0" borderId="17" xfId="1" applyNumberFormat="1" applyFont="1" applyFill="1" applyBorder="1" applyAlignment="1">
      <alignment horizontal="center"/>
    </xf>
    <xf numFmtId="3" fontId="24" fillId="0" borderId="19" xfId="1" applyNumberFormat="1" applyFont="1" applyFill="1" applyBorder="1" applyAlignment="1">
      <alignment horizontal="center"/>
    </xf>
    <xf numFmtId="1" fontId="24" fillId="0" borderId="17" xfId="1" applyNumberFormat="1" applyFont="1" applyFill="1" applyBorder="1" applyAlignment="1">
      <alignment horizontal="center"/>
    </xf>
    <xf numFmtId="3" fontId="24" fillId="24" borderId="19" xfId="1" applyNumberFormat="1" applyFont="1" applyFill="1" applyBorder="1" applyAlignment="1">
      <alignment horizontal="center"/>
    </xf>
    <xf numFmtId="0" fontId="28" fillId="0" borderId="24" xfId="1" applyFont="1" applyFill="1" applyBorder="1" applyAlignment="1">
      <alignment horizontal="left"/>
    </xf>
    <xf numFmtId="0" fontId="28" fillId="0" borderId="23" xfId="1" applyFont="1" applyFill="1" applyBorder="1" applyAlignment="1">
      <alignment horizontal="left"/>
    </xf>
    <xf numFmtId="0" fontId="28" fillId="0" borderId="24" xfId="1" applyFont="1" applyBorder="1" applyAlignment="1">
      <alignment horizontal="left"/>
    </xf>
    <xf numFmtId="0" fontId="28" fillId="0" borderId="17" xfId="1" applyFont="1" applyBorder="1" applyAlignment="1">
      <alignment horizontal="left"/>
    </xf>
    <xf numFmtId="3" fontId="28" fillId="0" borderId="17" xfId="1" applyNumberFormat="1" applyFont="1" applyBorder="1" applyAlignment="1">
      <alignment horizontal="center"/>
    </xf>
    <xf numFmtId="3" fontId="28" fillId="0" borderId="19" xfId="1" applyNumberFormat="1" applyFont="1" applyBorder="1" applyAlignment="1">
      <alignment horizontal="center"/>
    </xf>
    <xf numFmtId="0" fontId="28" fillId="0" borderId="23" xfId="1" applyFont="1" applyBorder="1" applyAlignment="1">
      <alignment horizontal="left"/>
    </xf>
    <xf numFmtId="1" fontId="28" fillId="0" borderId="17" xfId="1" applyNumberFormat="1" applyFont="1" applyBorder="1" applyAlignment="1">
      <alignment horizontal="center"/>
    </xf>
    <xf numFmtId="3" fontId="28" fillId="0" borderId="20" xfId="1" applyNumberFormat="1" applyFont="1" applyBorder="1" applyAlignment="1">
      <alignment horizontal="center"/>
    </xf>
    <xf numFmtId="0" fontId="21" fillId="26" borderId="25" xfId="1" applyFont="1" applyFill="1" applyBorder="1" applyAlignment="1">
      <alignment horizontal="center"/>
    </xf>
    <xf numFmtId="0" fontId="21" fillId="26" borderId="26" xfId="1" applyFont="1" applyFill="1" applyBorder="1" applyAlignment="1">
      <alignment horizontal="center"/>
    </xf>
    <xf numFmtId="3" fontId="21" fillId="26" borderId="25" xfId="1" applyNumberFormat="1" applyFont="1" applyFill="1" applyBorder="1" applyAlignment="1">
      <alignment horizontal="center"/>
    </xf>
    <xf numFmtId="3" fontId="21" fillId="24" borderId="25" xfId="1" applyNumberFormat="1" applyFont="1" applyFill="1" applyBorder="1" applyAlignment="1">
      <alignment horizontal="center"/>
    </xf>
    <xf numFmtId="0" fontId="21" fillId="25" borderId="13" xfId="1" applyFont="1" applyFill="1" applyBorder="1" applyAlignment="1">
      <alignment horizontal="center"/>
    </xf>
    <xf numFmtId="0" fontId="21" fillId="25" borderId="14" xfId="1" applyFont="1" applyFill="1" applyBorder="1" applyAlignment="1">
      <alignment horizontal="center"/>
    </xf>
    <xf numFmtId="3" fontId="21" fillId="25" borderId="14" xfId="1" applyNumberFormat="1" applyFont="1" applyFill="1" applyBorder="1" applyAlignment="1">
      <alignment horizontal="center"/>
    </xf>
    <xf numFmtId="3" fontId="21" fillId="25" borderId="27" xfId="1" applyNumberFormat="1" applyFont="1" applyFill="1" applyBorder="1" applyAlignment="1">
      <alignment horizontal="center"/>
    </xf>
    <xf numFmtId="3" fontId="21" fillId="24" borderId="27" xfId="1" applyNumberFormat="1" applyFont="1" applyFill="1" applyBorder="1" applyAlignment="1">
      <alignment horizontal="center"/>
    </xf>
    <xf numFmtId="0" fontId="28" fillId="0" borderId="28" xfId="1" applyFont="1" applyBorder="1" applyAlignment="1">
      <alignment horizontal="left" wrapText="1"/>
    </xf>
    <xf numFmtId="0" fontId="28" fillId="0" borderId="29" xfId="1" applyFont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21" fillId="26" borderId="17" xfId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3" fontId="21" fillId="26" borderId="17" xfId="1" applyNumberFormat="1" applyFont="1" applyFill="1" applyBorder="1" applyAlignment="1">
      <alignment horizontal="center"/>
    </xf>
    <xf numFmtId="3" fontId="21" fillId="24" borderId="17" xfId="1" applyNumberFormat="1" applyFont="1" applyFill="1" applyBorder="1" applyAlignment="1">
      <alignment horizontal="center"/>
    </xf>
    <xf numFmtId="3" fontId="20" fillId="0" borderId="0" xfId="1" applyNumberFormat="1" applyFont="1"/>
    <xf numFmtId="0" fontId="21" fillId="0" borderId="30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31" xfId="1" applyFont="1" applyBorder="1" applyAlignment="1">
      <alignment horizontal="center"/>
    </xf>
    <xf numFmtId="0" fontId="28" fillId="0" borderId="32" xfId="1" applyFont="1" applyBorder="1" applyAlignment="1">
      <alignment horizontal="left" wrapText="1"/>
    </xf>
    <xf numFmtId="0" fontId="28" fillId="0" borderId="33" xfId="1" applyFont="1" applyBorder="1" applyAlignment="1">
      <alignment horizontal="left" wrapText="1"/>
    </xf>
    <xf numFmtId="3" fontId="28" fillId="0" borderId="33" xfId="1" applyNumberFormat="1" applyFont="1" applyBorder="1" applyAlignment="1">
      <alignment horizontal="center"/>
    </xf>
    <xf numFmtId="3" fontId="28" fillId="0" borderId="33" xfId="1" applyNumberFormat="1" applyFont="1" applyFill="1" applyBorder="1" applyAlignment="1">
      <alignment horizontal="center"/>
    </xf>
    <xf numFmtId="3" fontId="28" fillId="0" borderId="34" xfId="1" applyNumberFormat="1" applyFont="1" applyFill="1" applyBorder="1" applyAlignment="1">
      <alignment horizontal="center"/>
    </xf>
    <xf numFmtId="3" fontId="28" fillId="24" borderId="34" xfId="1" applyNumberFormat="1" applyFont="1" applyFill="1" applyBorder="1" applyAlignment="1">
      <alignment horizontal="center"/>
    </xf>
    <xf numFmtId="0" fontId="28" fillId="0" borderId="24" xfId="1" applyFont="1" applyBorder="1" applyAlignment="1">
      <alignment horizontal="left" wrapText="1"/>
    </xf>
    <xf numFmtId="0" fontId="28" fillId="0" borderId="17" xfId="1" applyFont="1" applyBorder="1" applyAlignment="1">
      <alignment horizontal="left" wrapText="1"/>
    </xf>
    <xf numFmtId="0" fontId="24" fillId="0" borderId="35" xfId="1" applyFont="1" applyBorder="1" applyAlignment="1">
      <alignment horizontal="left"/>
    </xf>
    <xf numFmtId="0" fontId="24" fillId="0" borderId="36" xfId="1" applyFont="1" applyBorder="1" applyAlignment="1">
      <alignment horizontal="left"/>
    </xf>
    <xf numFmtId="3" fontId="24" fillId="0" borderId="36" xfId="1" applyNumberFormat="1" applyFont="1" applyBorder="1" applyAlignment="1">
      <alignment horizontal="center"/>
    </xf>
    <xf numFmtId="3" fontId="28" fillId="0" borderId="36" xfId="1" applyNumberFormat="1" applyFont="1" applyBorder="1" applyAlignment="1">
      <alignment horizontal="center"/>
    </xf>
    <xf numFmtId="3" fontId="24" fillId="0" borderId="37" xfId="1" applyNumberFormat="1" applyFont="1" applyBorder="1" applyAlignment="1">
      <alignment horizontal="center"/>
    </xf>
    <xf numFmtId="3" fontId="24" fillId="24" borderId="37" xfId="1" applyNumberFormat="1" applyFont="1" applyFill="1" applyBorder="1" applyAlignment="1">
      <alignment horizontal="center"/>
    </xf>
    <xf numFmtId="0" fontId="21" fillId="26" borderId="38" xfId="1" applyFont="1" applyFill="1" applyBorder="1" applyAlignment="1">
      <alignment horizontal="center"/>
    </xf>
    <xf numFmtId="0" fontId="21" fillId="26" borderId="39" xfId="1" applyFont="1" applyFill="1" applyBorder="1" applyAlignment="1">
      <alignment horizontal="center"/>
    </xf>
    <xf numFmtId="3" fontId="21" fillId="26" borderId="39" xfId="1" applyNumberFormat="1" applyFont="1" applyFill="1" applyBorder="1" applyAlignment="1">
      <alignment horizontal="center"/>
    </xf>
    <xf numFmtId="3" fontId="21" fillId="24" borderId="39" xfId="1" applyNumberFormat="1" applyFont="1" applyFill="1" applyBorder="1" applyAlignment="1">
      <alignment horizontal="center"/>
    </xf>
    <xf numFmtId="0" fontId="21" fillId="26" borderId="25" xfId="1" applyFont="1" applyFill="1" applyBorder="1" applyAlignment="1">
      <alignment horizontal="left"/>
    </xf>
    <xf numFmtId="0" fontId="21" fillId="26" borderId="26" xfId="1" applyFont="1" applyFill="1" applyBorder="1" applyAlignment="1">
      <alignment horizontal="left"/>
    </xf>
    <xf numFmtId="0" fontId="2" fillId="24" borderId="0" xfId="0" applyFont="1" applyFill="1"/>
  </cellXfs>
  <cellStyles count="45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Денежный 2" xfId="2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34"/>
  <sheetViews>
    <sheetView tabSelected="1" workbookViewId="0">
      <selection activeCell="F38" sqref="F38"/>
    </sheetView>
  </sheetViews>
  <sheetFormatPr defaultColWidth="9.140625" defaultRowHeight="15"/>
  <cols>
    <col min="1" max="2" width="9.140625" style="1"/>
    <col min="3" max="3" width="16.5703125" style="1" customWidth="1"/>
    <col min="4" max="4" width="14.85546875" style="1" customWidth="1"/>
    <col min="5" max="5" width="15.85546875" style="1" customWidth="1"/>
    <col min="6" max="6" width="15" style="1" customWidth="1"/>
    <col min="7" max="8" width="15.42578125" style="1" customWidth="1"/>
    <col min="9" max="9" width="19.140625" style="1" customWidth="1"/>
    <col min="10" max="11" width="19.140625" style="94" hidden="1" customWidth="1"/>
    <col min="12" max="16384" width="9.140625" style="1"/>
  </cols>
  <sheetData>
    <row r="1" spans="1:14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4"/>
      <c r="L1" s="2"/>
      <c r="M1" s="2"/>
      <c r="N1" s="2"/>
    </row>
    <row r="2" spans="1:14">
      <c r="A2" s="2"/>
      <c r="B2" s="2"/>
      <c r="C2" s="2"/>
      <c r="D2" s="2"/>
      <c r="E2" s="2"/>
      <c r="F2" s="2"/>
      <c r="G2" s="2"/>
      <c r="H2" s="2"/>
      <c r="I2" s="3" t="s">
        <v>1</v>
      </c>
      <c r="J2" s="4"/>
      <c r="K2" s="4"/>
      <c r="L2" s="2"/>
      <c r="M2" s="2"/>
      <c r="N2" s="2"/>
    </row>
    <row r="3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2"/>
      <c r="M3" s="2"/>
      <c r="N3" s="2"/>
    </row>
    <row r="4" spans="1:14" ht="15.75" thickBot="1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  <c r="L4" s="2"/>
      <c r="M4" s="2"/>
      <c r="N4" s="2"/>
    </row>
    <row r="5" spans="1:14" ht="54.75" thickBot="1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1" t="s">
        <v>13</v>
      </c>
      <c r="L5" s="12"/>
      <c r="M5" s="2"/>
      <c r="N5" s="2"/>
    </row>
    <row r="6" spans="1:14">
      <c r="A6" s="13">
        <v>1</v>
      </c>
      <c r="B6" s="14"/>
      <c r="C6" s="15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7">
        <v>8</v>
      </c>
      <c r="J6" s="18">
        <v>8</v>
      </c>
      <c r="K6" s="18">
        <v>8</v>
      </c>
      <c r="L6" s="12"/>
      <c r="M6" s="2"/>
      <c r="N6" s="2"/>
    </row>
    <row r="7" spans="1:14">
      <c r="A7" s="19" t="s">
        <v>14</v>
      </c>
      <c r="B7" s="20"/>
      <c r="C7" s="20"/>
      <c r="D7" s="20"/>
      <c r="E7" s="20"/>
      <c r="F7" s="20"/>
      <c r="G7" s="20"/>
      <c r="H7" s="20"/>
      <c r="I7" s="20"/>
      <c r="J7" s="21"/>
      <c r="K7" s="21"/>
      <c r="L7" s="12"/>
      <c r="M7" s="2"/>
      <c r="N7" s="2"/>
    </row>
    <row r="8" spans="1:14">
      <c r="A8" s="22" t="s">
        <v>15</v>
      </c>
      <c r="B8" s="23"/>
      <c r="C8" s="24">
        <v>-1593.6999999999534</v>
      </c>
      <c r="D8" s="25">
        <v>76778.829999999958</v>
      </c>
      <c r="E8" s="26">
        <v>319391.48</v>
      </c>
      <c r="F8" s="26">
        <v>319391.48</v>
      </c>
      <c r="G8" s="24">
        <v>309841.82</v>
      </c>
      <c r="H8" s="24">
        <f>C8+E8-F8</f>
        <v>-1593.6999999999534</v>
      </c>
      <c r="I8" s="27">
        <f>D8+E8-G8</f>
        <v>86328.489999999932</v>
      </c>
      <c r="J8" s="28">
        <f>159590*1.15*1.1</f>
        <v>201881.35</v>
      </c>
      <c r="K8" s="28">
        <f>F8-J8</f>
        <v>117510.12999999998</v>
      </c>
      <c r="L8" s="29"/>
      <c r="M8" s="29"/>
      <c r="N8" s="29"/>
    </row>
    <row r="9" spans="1:14">
      <c r="A9" s="30"/>
      <c r="B9" s="31"/>
      <c r="C9" s="24"/>
      <c r="D9" s="32"/>
      <c r="E9" s="26"/>
      <c r="F9" s="26"/>
      <c r="G9" s="24"/>
      <c r="H9" s="24"/>
      <c r="I9" s="32"/>
      <c r="J9" s="33"/>
      <c r="K9" s="33"/>
      <c r="L9" s="29"/>
      <c r="M9" s="29"/>
      <c r="N9" s="29"/>
    </row>
    <row r="10" spans="1:14">
      <c r="A10" s="30" t="s">
        <v>16</v>
      </c>
      <c r="B10" s="31"/>
      <c r="C10" s="34">
        <v>-274443.82</v>
      </c>
      <c r="D10" s="25">
        <v>77472.669999999925</v>
      </c>
      <c r="E10" s="35">
        <v>249567.05</v>
      </c>
      <c r="F10" s="36">
        <v>13997</v>
      </c>
      <c r="G10" s="24">
        <v>262029.07</v>
      </c>
      <c r="H10" s="24">
        <f>C10+E10-F10</f>
        <v>-38873.770000000019</v>
      </c>
      <c r="I10" s="25">
        <f>D10+E10-G10</f>
        <v>65010.649999999907</v>
      </c>
      <c r="J10" s="37">
        <v>75432.649999999994</v>
      </c>
      <c r="K10" s="28">
        <f>F10-J10</f>
        <v>-61435.649999999994</v>
      </c>
      <c r="L10" s="38"/>
      <c r="M10" s="38"/>
      <c r="N10" s="38"/>
    </row>
    <row r="11" spans="1:14">
      <c r="A11" s="39"/>
      <c r="B11" s="40"/>
      <c r="C11" s="41"/>
      <c r="D11" s="42"/>
      <c r="E11" s="43"/>
      <c r="F11" s="43"/>
      <c r="G11" s="41"/>
      <c r="H11" s="41"/>
      <c r="I11" s="42"/>
      <c r="J11" s="44"/>
      <c r="K11" s="44"/>
      <c r="L11" s="2"/>
      <c r="M11" s="2"/>
      <c r="N11" s="2"/>
    </row>
    <row r="12" spans="1:14">
      <c r="A12" s="45" t="s">
        <v>17</v>
      </c>
      <c r="B12" s="46"/>
      <c r="C12" s="34">
        <v>0.20000000000436557</v>
      </c>
      <c r="D12" s="25">
        <v>13996.460000000006</v>
      </c>
      <c r="E12" s="35">
        <v>58523.7</v>
      </c>
      <c r="F12" s="35">
        <v>58524</v>
      </c>
      <c r="G12" s="24">
        <v>56165.36</v>
      </c>
      <c r="H12" s="24">
        <f>C12+E12-F12</f>
        <v>-9.9999999998544808E-2</v>
      </c>
      <c r="I12" s="25">
        <f>D12+E12-G12</f>
        <v>16354.800000000003</v>
      </c>
      <c r="J12" s="37">
        <f>24720*1.15*1.1</f>
        <v>31270.799999999999</v>
      </c>
      <c r="K12" s="37">
        <f>24720*1.15*1.1</f>
        <v>31270.799999999999</v>
      </c>
      <c r="L12" s="2"/>
      <c r="M12" s="2"/>
      <c r="N12" s="2"/>
    </row>
    <row r="13" spans="1:14">
      <c r="A13" s="45"/>
      <c r="B13" s="46"/>
      <c r="C13" s="34"/>
      <c r="D13" s="25"/>
      <c r="E13" s="35"/>
      <c r="F13" s="35"/>
      <c r="G13" s="24"/>
      <c r="H13" s="24"/>
      <c r="I13" s="25"/>
      <c r="J13" s="37"/>
      <c r="K13" s="37"/>
      <c r="L13" s="2"/>
      <c r="M13" s="2"/>
      <c r="N13" s="2"/>
    </row>
    <row r="14" spans="1:14">
      <c r="A14" s="45" t="s">
        <v>18</v>
      </c>
      <c r="B14" s="46"/>
      <c r="C14" s="34">
        <v>0</v>
      </c>
      <c r="D14" s="25">
        <v>844.06999999999744</v>
      </c>
      <c r="E14" s="35">
        <v>3706.6</v>
      </c>
      <c r="F14" s="35">
        <v>3707</v>
      </c>
      <c r="G14" s="24">
        <v>3538.26</v>
      </c>
      <c r="H14" s="24">
        <f>C14+E14-F14</f>
        <v>-0.40000000000009095</v>
      </c>
      <c r="I14" s="25">
        <f>D14+E14-G14</f>
        <v>1012.4099999999971</v>
      </c>
      <c r="J14" s="37"/>
      <c r="K14" s="28">
        <f>F14-J14</f>
        <v>3707</v>
      </c>
      <c r="L14" s="2"/>
      <c r="M14" s="2"/>
      <c r="N14" s="2"/>
    </row>
    <row r="15" spans="1:14">
      <c r="A15" s="45"/>
      <c r="B15" s="46"/>
      <c r="C15" s="34"/>
      <c r="D15" s="25"/>
      <c r="E15" s="35"/>
      <c r="F15" s="35"/>
      <c r="G15" s="24"/>
      <c r="H15" s="24"/>
      <c r="I15" s="25"/>
      <c r="J15" s="37"/>
      <c r="K15" s="37"/>
      <c r="L15" s="2"/>
      <c r="M15" s="2"/>
      <c r="N15" s="2"/>
    </row>
    <row r="16" spans="1:14">
      <c r="A16" s="45" t="s">
        <v>19</v>
      </c>
      <c r="B16" s="46"/>
      <c r="C16" s="34">
        <v>0</v>
      </c>
      <c r="D16" s="25">
        <v>578.09000000000015</v>
      </c>
      <c r="E16" s="35">
        <v>2730.9</v>
      </c>
      <c r="F16" s="35">
        <v>2731</v>
      </c>
      <c r="G16" s="24">
        <v>2605.52</v>
      </c>
      <c r="H16" s="24">
        <f>C16+E16-F16</f>
        <v>-9.9999999999909051E-2</v>
      </c>
      <c r="I16" s="25">
        <f>D16+E16-G16</f>
        <v>703.47000000000025</v>
      </c>
      <c r="J16" s="37"/>
      <c r="K16" s="28">
        <f>F16-J16</f>
        <v>2731</v>
      </c>
      <c r="L16" s="2"/>
      <c r="M16" s="2"/>
      <c r="N16" s="2"/>
    </row>
    <row r="17" spans="1:14">
      <c r="A17" s="45"/>
      <c r="B17" s="46"/>
      <c r="C17" s="34"/>
      <c r="D17" s="25"/>
      <c r="E17" s="35"/>
      <c r="F17" s="35"/>
      <c r="G17" s="24"/>
      <c r="H17" s="24"/>
      <c r="I17" s="25"/>
      <c r="J17" s="37"/>
      <c r="K17" s="37"/>
      <c r="L17" s="2"/>
      <c r="M17" s="2"/>
      <c r="N17" s="2"/>
    </row>
    <row r="18" spans="1:14">
      <c r="A18" s="45" t="s">
        <v>20</v>
      </c>
      <c r="B18" s="46"/>
      <c r="C18" s="34">
        <v>0</v>
      </c>
      <c r="D18" s="25">
        <v>1896.279999999997</v>
      </c>
      <c r="E18" s="35">
        <v>7705.62</v>
      </c>
      <c r="F18" s="35">
        <v>7706</v>
      </c>
      <c r="G18" s="24">
        <v>7333.14</v>
      </c>
      <c r="H18" s="24">
        <f>C18+E18-F18</f>
        <v>-0.38000000000010914</v>
      </c>
      <c r="I18" s="25">
        <f>D18+E18-G18</f>
        <v>2268.7599999999975</v>
      </c>
      <c r="J18" s="37">
        <v>28501</v>
      </c>
      <c r="K18" s="28">
        <f>F18-J18</f>
        <v>-20795</v>
      </c>
      <c r="L18" s="2"/>
      <c r="M18" s="2"/>
      <c r="N18" s="2"/>
    </row>
    <row r="19" spans="1:14">
      <c r="A19" s="45"/>
      <c r="B19" s="46"/>
      <c r="C19" s="34"/>
      <c r="D19" s="25"/>
      <c r="E19" s="35"/>
      <c r="F19" s="35"/>
      <c r="G19" s="24"/>
      <c r="H19" s="24"/>
      <c r="I19" s="25"/>
      <c r="J19" s="37"/>
      <c r="K19" s="37"/>
      <c r="L19" s="2"/>
      <c r="M19" s="2"/>
      <c r="N19" s="2"/>
    </row>
    <row r="20" spans="1:14">
      <c r="A20" s="47" t="s">
        <v>21</v>
      </c>
      <c r="B20" s="48"/>
      <c r="C20" s="49">
        <v>-0.35999999998603016</v>
      </c>
      <c r="D20" s="49">
        <v>3306.9900000000271</v>
      </c>
      <c r="E20" s="49"/>
      <c r="F20" s="49"/>
      <c r="G20" s="49">
        <f>15.45+60.61</f>
        <v>76.06</v>
      </c>
      <c r="H20" s="49">
        <f>C20+E20-F20</f>
        <v>-0.35999999998603016</v>
      </c>
      <c r="I20" s="50">
        <f>D20+E20-G20</f>
        <v>3230.9300000000271</v>
      </c>
      <c r="J20" s="37">
        <f>73410</f>
        <v>73410</v>
      </c>
      <c r="K20" s="28">
        <f>F20-J20</f>
        <v>-73410</v>
      </c>
    </row>
    <row r="21" spans="1:14" ht="15.75" thickBot="1">
      <c r="A21" s="47"/>
      <c r="B21" s="51"/>
      <c r="C21" s="49"/>
      <c r="D21" s="50"/>
      <c r="E21" s="52"/>
      <c r="F21" s="52"/>
      <c r="G21" s="53"/>
      <c r="H21" s="53"/>
      <c r="I21" s="50"/>
      <c r="J21" s="37"/>
      <c r="K21" s="37"/>
      <c r="L21" s="2"/>
      <c r="M21" s="2"/>
      <c r="N21" s="2"/>
    </row>
    <row r="22" spans="1:14" ht="15.75" thickBot="1">
      <c r="A22" s="54" t="s">
        <v>22</v>
      </c>
      <c r="B22" s="55"/>
      <c r="C22" s="56">
        <f>C8+C10+C12+C14+C16+C18+C20</f>
        <v>-276037.67999999993</v>
      </c>
      <c r="D22" s="56">
        <f t="shared" ref="D22:I22" si="0">D8+D10+D12+D14+D16+D18+D20</f>
        <v>174873.38999999993</v>
      </c>
      <c r="E22" s="56">
        <f t="shared" si="0"/>
        <v>641625.35</v>
      </c>
      <c r="F22" s="56">
        <f t="shared" si="0"/>
        <v>406056.48</v>
      </c>
      <c r="G22" s="56">
        <f t="shared" si="0"/>
        <v>641589.2300000001</v>
      </c>
      <c r="H22" s="56">
        <f t="shared" si="0"/>
        <v>-40468.809999999954</v>
      </c>
      <c r="I22" s="56">
        <f t="shared" si="0"/>
        <v>174909.50999999986</v>
      </c>
      <c r="J22" s="57">
        <f>J8+J10+J12+J14+J16+J18+J20</f>
        <v>410495.8</v>
      </c>
      <c r="K22" s="57">
        <f>K8+K10+K12+K14+K16+K18+K20</f>
        <v>-421.72000000001572</v>
      </c>
      <c r="L22" s="2"/>
      <c r="M22" s="2"/>
      <c r="N22" s="2"/>
    </row>
    <row r="23" spans="1:14">
      <c r="A23" s="58"/>
      <c r="B23" s="59"/>
      <c r="C23" s="60"/>
      <c r="D23" s="60"/>
      <c r="E23" s="60"/>
      <c r="F23" s="60"/>
      <c r="G23" s="60"/>
      <c r="H23" s="60"/>
      <c r="I23" s="61"/>
      <c r="J23" s="62"/>
      <c r="K23" s="62"/>
      <c r="L23" s="2"/>
      <c r="M23" s="2"/>
      <c r="N23" s="2"/>
    </row>
    <row r="24" spans="1:14" ht="29.25" customHeight="1">
      <c r="A24" s="63" t="s">
        <v>23</v>
      </c>
      <c r="B24" s="64"/>
      <c r="C24" s="49">
        <v>311831.33999999997</v>
      </c>
      <c r="D24" s="49">
        <v>44652.649999999994</v>
      </c>
      <c r="E24" s="52">
        <f>174787.99+596.88+6565.12</f>
        <v>181949.99</v>
      </c>
      <c r="F24" s="52"/>
      <c r="G24" s="49">
        <f>176831.49+7162.56</f>
        <v>183994.05</v>
      </c>
      <c r="H24" s="49">
        <f>C24+E24-F24</f>
        <v>493781.32999999996</v>
      </c>
      <c r="I24" s="49">
        <f>D24+E24-G24</f>
        <v>42608.59</v>
      </c>
      <c r="J24" s="28">
        <f>E24+F24-H24</f>
        <v>-311831.33999999997</v>
      </c>
      <c r="K24" s="28"/>
      <c r="L24" s="38"/>
      <c r="M24" s="38"/>
      <c r="N24" s="38"/>
    </row>
    <row r="25" spans="1:14" ht="70.5" customHeight="1">
      <c r="A25" s="63" t="s">
        <v>24</v>
      </c>
      <c r="B25" s="65"/>
      <c r="C25" s="49">
        <v>6490.0300000000007</v>
      </c>
      <c r="D25" s="49"/>
      <c r="E25" s="52">
        <v>4944.4799999999996</v>
      </c>
      <c r="F25" s="52"/>
      <c r="G25" s="49">
        <v>4944.4799999999996</v>
      </c>
      <c r="H25" s="49">
        <f>C25+E25-F25</f>
        <v>11434.51</v>
      </c>
      <c r="I25" s="49"/>
      <c r="J25" s="28"/>
      <c r="K25" s="28"/>
      <c r="L25" s="38"/>
      <c r="M25" s="38"/>
      <c r="N25" s="38"/>
    </row>
    <row r="26" spans="1:14">
      <c r="A26" s="66" t="s">
        <v>22</v>
      </c>
      <c r="B26" s="67"/>
      <c r="C26" s="68">
        <f>C24+C25</f>
        <v>318321.37</v>
      </c>
      <c r="D26" s="68">
        <f t="shared" ref="D26:I26" si="1">D24+D25</f>
        <v>44652.649999999994</v>
      </c>
      <c r="E26" s="68">
        <f t="shared" si="1"/>
        <v>186894.47</v>
      </c>
      <c r="F26" s="68">
        <f t="shared" si="1"/>
        <v>0</v>
      </c>
      <c r="G26" s="68">
        <f t="shared" si="1"/>
        <v>188938.53</v>
      </c>
      <c r="H26" s="68">
        <f t="shared" si="1"/>
        <v>505215.83999999997</v>
      </c>
      <c r="I26" s="68">
        <f t="shared" si="1"/>
        <v>42608.59</v>
      </c>
      <c r="J26" s="69">
        <f>J24</f>
        <v>-311831.33999999997</v>
      </c>
      <c r="K26" s="69">
        <f>K24</f>
        <v>0</v>
      </c>
      <c r="L26" s="70"/>
      <c r="M26" s="70"/>
      <c r="N26" s="2"/>
    </row>
    <row r="27" spans="1:14" ht="15.75" thickBot="1">
      <c r="A27" s="71"/>
      <c r="B27" s="72"/>
      <c r="C27" s="72"/>
      <c r="D27" s="72"/>
      <c r="E27" s="72"/>
      <c r="F27" s="72"/>
      <c r="G27" s="72"/>
      <c r="H27" s="72"/>
      <c r="I27" s="73"/>
      <c r="J27" s="6"/>
      <c r="K27" s="6"/>
    </row>
    <row r="28" spans="1:14">
      <c r="A28" s="74" t="s">
        <v>25</v>
      </c>
      <c r="B28" s="75"/>
      <c r="C28" s="76">
        <v>-2394.4500000000617</v>
      </c>
      <c r="D28" s="76">
        <v>4710.1899999999659</v>
      </c>
      <c r="E28" s="76"/>
      <c r="F28" s="76"/>
      <c r="G28" s="77">
        <v>-3435.33</v>
      </c>
      <c r="H28" s="77">
        <f>C28+E28-F28</f>
        <v>-2394.4500000000617</v>
      </c>
      <c r="I28" s="78">
        <f>D28+E28-G28</f>
        <v>8145.5199999999659</v>
      </c>
      <c r="J28" s="79">
        <v>144760</v>
      </c>
      <c r="K28" s="28">
        <f>F28-J28</f>
        <v>-144760</v>
      </c>
    </row>
    <row r="29" spans="1:14">
      <c r="A29" s="80" t="s">
        <v>26</v>
      </c>
      <c r="B29" s="81"/>
      <c r="C29" s="49">
        <v>-1063.6600000000158</v>
      </c>
      <c r="D29" s="49">
        <v>4725.0999999999694</v>
      </c>
      <c r="E29" s="49"/>
      <c r="F29" s="49"/>
      <c r="G29" s="34">
        <v>-1295.1199999999999</v>
      </c>
      <c r="H29" s="34">
        <f>C29+E29-F29</f>
        <v>-1063.6600000000158</v>
      </c>
      <c r="I29" s="25">
        <f>D29+E29-G29</f>
        <v>6020.2199999999693</v>
      </c>
      <c r="J29" s="37">
        <v>150164</v>
      </c>
      <c r="K29" s="28">
        <f>F29-J29</f>
        <v>-150164</v>
      </c>
    </row>
    <row r="30" spans="1:14">
      <c r="A30" s="47" t="s">
        <v>27</v>
      </c>
      <c r="B30" s="48"/>
      <c r="C30" s="49">
        <v>76.56999999989057</v>
      </c>
      <c r="D30" s="49">
        <v>42595.169999999896</v>
      </c>
      <c r="E30" s="49"/>
      <c r="F30" s="49"/>
      <c r="G30" s="34">
        <v>3353.79</v>
      </c>
      <c r="H30" s="34">
        <f>C30+E30-F30</f>
        <v>76.56999999989057</v>
      </c>
      <c r="I30" s="25">
        <f>D30+E30-G30</f>
        <v>39241.379999999896</v>
      </c>
      <c r="J30" s="37">
        <v>682534</v>
      </c>
      <c r="K30" s="28">
        <f>F30-J30</f>
        <v>-682534</v>
      </c>
    </row>
    <row r="31" spans="1:14">
      <c r="A31" s="47" t="s">
        <v>28</v>
      </c>
      <c r="B31" s="48"/>
      <c r="C31" s="49">
        <v>0</v>
      </c>
      <c r="D31" s="49">
        <v>3175.4500000000085</v>
      </c>
      <c r="E31" s="49"/>
      <c r="F31" s="49"/>
      <c r="G31" s="34">
        <v>739.08</v>
      </c>
      <c r="H31" s="34">
        <f>C31+E31-F31</f>
        <v>0</v>
      </c>
      <c r="I31" s="25">
        <f>D31+E31-G31</f>
        <v>2436.3700000000085</v>
      </c>
      <c r="J31" s="37"/>
      <c r="K31" s="37"/>
    </row>
    <row r="32" spans="1:14" ht="15.75" thickBot="1">
      <c r="A32" s="82"/>
      <c r="B32" s="83"/>
      <c r="C32" s="84"/>
      <c r="D32" s="84"/>
      <c r="E32" s="84"/>
      <c r="F32" s="84"/>
      <c r="G32" s="84"/>
      <c r="H32" s="85"/>
      <c r="I32" s="86"/>
      <c r="J32" s="87"/>
      <c r="K32" s="87"/>
    </row>
    <row r="33" spans="1:11" ht="15.75" thickBot="1">
      <c r="A33" s="88" t="s">
        <v>22</v>
      </c>
      <c r="B33" s="89"/>
      <c r="C33" s="90">
        <f t="shared" ref="C33:H33" si="2">C28+C29+C30+C31</f>
        <v>-3381.5400000001869</v>
      </c>
      <c r="D33" s="90">
        <f t="shared" si="2"/>
        <v>55205.909999999843</v>
      </c>
      <c r="E33" s="90">
        <f t="shared" si="2"/>
        <v>0</v>
      </c>
      <c r="F33" s="90">
        <f t="shared" si="2"/>
        <v>0</v>
      </c>
      <c r="G33" s="90">
        <f t="shared" si="2"/>
        <v>-637.57999999999981</v>
      </c>
      <c r="H33" s="90">
        <f t="shared" si="2"/>
        <v>-3381.5400000001869</v>
      </c>
      <c r="I33" s="90">
        <f>I28+I29+I30+I31</f>
        <v>55843.489999999845</v>
      </c>
      <c r="J33" s="91">
        <f>J28+J29+J30+J31</f>
        <v>977458</v>
      </c>
      <c r="K33" s="91">
        <f>K28+K29+K30+K31</f>
        <v>-977458</v>
      </c>
    </row>
    <row r="34" spans="1:11" ht="15.75" thickBot="1">
      <c r="A34" s="92" t="s">
        <v>29</v>
      </c>
      <c r="B34" s="93"/>
      <c r="C34" s="56">
        <f t="shared" ref="C34:K34" si="3">C22+C26+C33</f>
        <v>38902.14999999987</v>
      </c>
      <c r="D34" s="56">
        <f t="shared" si="3"/>
        <v>274731.94999999978</v>
      </c>
      <c r="E34" s="56">
        <f t="shared" si="3"/>
        <v>828519.82</v>
      </c>
      <c r="F34" s="56">
        <f t="shared" si="3"/>
        <v>406056.48</v>
      </c>
      <c r="G34" s="56">
        <f t="shared" si="3"/>
        <v>829890.18000000017</v>
      </c>
      <c r="H34" s="56">
        <f t="shared" si="3"/>
        <v>461365.48999999982</v>
      </c>
      <c r="I34" s="56">
        <f t="shared" si="3"/>
        <v>273361.58999999973</v>
      </c>
      <c r="J34" s="57">
        <f t="shared" si="3"/>
        <v>1076122.46</v>
      </c>
      <c r="K34" s="57">
        <f t="shared" si="3"/>
        <v>-977879.72</v>
      </c>
    </row>
  </sheetData>
  <mergeCells count="31">
    <mergeCell ref="A34:B34"/>
    <mergeCell ref="A28:B28"/>
    <mergeCell ref="A29:B29"/>
    <mergeCell ref="A30:B30"/>
    <mergeCell ref="A31:B31"/>
    <mergeCell ref="A32:B32"/>
    <mergeCell ref="A33:B33"/>
    <mergeCell ref="A21:B21"/>
    <mergeCell ref="A22:B22"/>
    <mergeCell ref="A24:B24"/>
    <mergeCell ref="A25:B25"/>
    <mergeCell ref="A26:B26"/>
    <mergeCell ref="A27:I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2020-05-13T10:57:48Z</dcterms:created>
  <dcterms:modified xsi:type="dcterms:W3CDTF">2022-06-27T05:41:56Z</dcterms:modified>
</cp:coreProperties>
</file>