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H33" i="1" l="1"/>
  <c r="G33" i="1"/>
  <c r="E33" i="1"/>
  <c r="C33" i="1"/>
  <c r="O32" i="1"/>
  <c r="N32" i="1"/>
  <c r="M32" i="1"/>
  <c r="L32" i="1"/>
  <c r="D31" i="1"/>
  <c r="C31" i="1"/>
  <c r="K30" i="1"/>
  <c r="G30" i="1" s="1"/>
  <c r="E30" i="1"/>
  <c r="K29" i="1"/>
  <c r="G29" i="1" s="1"/>
  <c r="E29" i="1"/>
  <c r="H29" i="1" s="1"/>
  <c r="K28" i="1"/>
  <c r="G28" i="1" s="1"/>
  <c r="E28" i="1"/>
  <c r="K27" i="1"/>
  <c r="J27" i="1"/>
  <c r="G27" i="1"/>
  <c r="E27" i="1"/>
  <c r="K26" i="1"/>
  <c r="J26" i="1"/>
  <c r="G26" i="1"/>
  <c r="E26" i="1"/>
  <c r="E31" i="1" s="1"/>
  <c r="F24" i="1"/>
  <c r="D24" i="1"/>
  <c r="C24" i="1"/>
  <c r="H23" i="1"/>
  <c r="K22" i="1"/>
  <c r="J22" i="1"/>
  <c r="G22" i="1"/>
  <c r="G24" i="1" s="1"/>
  <c r="E22" i="1"/>
  <c r="E24" i="1" s="1"/>
  <c r="F20" i="1"/>
  <c r="D20" i="1"/>
  <c r="D32" i="1" s="1"/>
  <c r="D36" i="1" s="1"/>
  <c r="C20" i="1"/>
  <c r="C32" i="1" s="1"/>
  <c r="C36" i="1" s="1"/>
  <c r="K16" i="1"/>
  <c r="J16" i="1"/>
  <c r="G16" i="1"/>
  <c r="E16" i="1"/>
  <c r="H16" i="1" s="1"/>
  <c r="K14" i="1"/>
  <c r="J14" i="1"/>
  <c r="G14" i="1"/>
  <c r="E14" i="1"/>
  <c r="H14" i="1" s="1"/>
  <c r="K12" i="1"/>
  <c r="J12" i="1"/>
  <c r="G12" i="1"/>
  <c r="E12" i="1"/>
  <c r="H12" i="1" s="1"/>
  <c r="K10" i="1"/>
  <c r="J10" i="1"/>
  <c r="G10" i="1"/>
  <c r="E10" i="1"/>
  <c r="H10" i="1" s="1"/>
  <c r="K8" i="1"/>
  <c r="J8" i="1"/>
  <c r="E8" i="1" s="1"/>
  <c r="E20" i="1" s="1"/>
  <c r="G8" i="1"/>
  <c r="K6" i="1"/>
  <c r="J6" i="1"/>
  <c r="H6" i="1"/>
  <c r="G6" i="1"/>
  <c r="G20" i="1" s="1"/>
  <c r="I27" i="1" l="1"/>
  <c r="I28" i="1"/>
  <c r="J32" i="1"/>
  <c r="I33" i="1"/>
  <c r="E32" i="1"/>
  <c r="E36" i="1" s="1"/>
  <c r="G31" i="1"/>
  <c r="G32" i="1" s="1"/>
  <c r="G36" i="1" s="1"/>
  <c r="I30" i="1"/>
  <c r="I6" i="1"/>
  <c r="I8" i="1"/>
  <c r="I10" i="1"/>
  <c r="I12" i="1"/>
  <c r="I14" i="1"/>
  <c r="I16" i="1"/>
  <c r="H22" i="1"/>
  <c r="H24" i="1" s="1"/>
  <c r="I26" i="1"/>
  <c r="F27" i="1"/>
  <c r="H27" i="1" s="1"/>
  <c r="H28" i="1"/>
  <c r="I29" i="1"/>
  <c r="H30" i="1"/>
  <c r="K32" i="1"/>
  <c r="H8" i="1"/>
  <c r="H20" i="1" s="1"/>
  <c r="I22" i="1"/>
  <c r="I24" i="1" s="1"/>
  <c r="F26" i="1"/>
  <c r="F31" i="1" s="1"/>
  <c r="F32" i="1" s="1"/>
  <c r="F36" i="1" s="1"/>
  <c r="H26" i="1" l="1"/>
  <c r="H31" i="1" s="1"/>
  <c r="H32" i="1" s="1"/>
  <c r="H36" i="1" s="1"/>
  <c r="I31" i="1"/>
  <c r="I20" i="1"/>
  <c r="I32" i="1" s="1"/>
  <c r="I36" i="1" s="1"/>
</calcChain>
</file>

<file path=xl/sharedStrings.xml><?xml version="1.0" encoding="utf-8"?>
<sst xmlns="http://schemas.openxmlformats.org/spreadsheetml/2006/main" count="39" uniqueCount="33">
  <si>
    <t>Информация о состоянии лицевого счета  д.№ 14а по ул. Первомайской</t>
  </si>
  <si>
    <t>за период 01.01.2019-31.12.2019  (Управление)</t>
  </si>
  <si>
    <t>нас</t>
  </si>
  <si>
    <t>степ</t>
  </si>
  <si>
    <t>гран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</si>
  <si>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</si>
  <si>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</si>
  <si>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</si>
  <si>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</si>
  <si>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</si>
  <si>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</si>
  <si>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</si>
  <si>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</si>
  <si>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нач</t>
  </si>
  <si>
    <t>оп</t>
  </si>
  <si>
    <t>Обслуживаемая площадь  - 1557,2 кв.м.</t>
  </si>
  <si>
    <t>Содержание</t>
  </si>
  <si>
    <t>Ремонт</t>
  </si>
  <si>
    <t>Управление</t>
  </si>
  <si>
    <t>ОДН водоснабж</t>
  </si>
  <si>
    <t>ОДН водоотвед</t>
  </si>
  <si>
    <t>ОДН эл/энергия</t>
  </si>
  <si>
    <t>Итого</t>
  </si>
  <si>
    <t>Капитальный ремонт</t>
  </si>
  <si>
    <t>Платежи банка</t>
  </si>
  <si>
    <t xml:space="preserve">Водоснабжение </t>
  </si>
  <si>
    <t>водоотведение</t>
  </si>
  <si>
    <t>Теплоснабжение</t>
  </si>
  <si>
    <t>Сбор и вывоз ТБО</t>
  </si>
  <si>
    <t>Обращение с ТКО</t>
  </si>
  <si>
    <t>ВСЕГО по ЖКУ</t>
  </si>
  <si>
    <t>Доходы от использования общего имущества , всего, в т.ч.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</si>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</sst>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9" borderId="35" applyNumberFormat="0" applyAlignment="0" applyProtection="0"/>
    <xf numFmtId="0" fontId="15" fillId="22" borderId="36" applyNumberFormat="0" applyAlignment="0" applyProtection="0"/>
    <xf numFmtId="0" fontId="16" fillId="22" borderId="35" applyNumberFormat="0" applyAlignment="0" applyProtection="0"/>
    <xf numFmtId="44" fontId="1" fillId="0" borderId="0" applyFont="0" applyFill="0" applyBorder="0" applyAlignment="0" applyProtection="0"/>
    <xf numFmtId="0" fontId="17" fillId="0" borderId="37" applyNumberFormat="0" applyFill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40" applyNumberFormat="0" applyFill="0" applyAlignment="0" applyProtection="0"/>
    <xf numFmtId="0" fontId="21" fillId="23" borderId="41" applyNumberFormat="0" applyAlignment="0" applyProtection="0"/>
    <xf numFmtId="0" fontId="22" fillId="0" borderId="0" applyNumberFormat="0" applyFill="0" applyBorder="0" applyAlignment="0" applyProtection="0"/>
    <xf numFmtId="0" fontId="23" fillId="24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25" borderId="42" applyNumberFormat="0" applyFont="0" applyAlignment="0" applyProtection="0"/>
    <xf numFmtId="0" fontId="1" fillId="25" borderId="42" applyNumberFormat="0" applyFont="0" applyAlignment="0" applyProtection="0"/>
    <xf numFmtId="0" fontId="26" fillId="0" borderId="43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</cellStyleXfs>
  <cellXfs count="88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 wrapText="1"/>
    </xf>
    <xf numFmtId="0" fontId="7" fillId="0" borderId="0" xfId="1" applyFont="1" applyAlignment="1">
      <alignment horizontal="right" wrapText="1"/>
    </xf>
    <xf numFmtId="3" fontId="7" fillId="0" borderId="11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1" fontId="7" fillId="0" borderId="11" xfId="1" applyNumberFormat="1" applyFont="1" applyBorder="1" applyAlignment="1">
      <alignment horizontal="center"/>
    </xf>
    <xf numFmtId="2" fontId="7" fillId="0" borderId="0" xfId="1" applyNumberFormat="1" applyFont="1"/>
    <xf numFmtId="0" fontId="7" fillId="0" borderId="0" xfId="1" applyFont="1" applyFill="1" applyBorder="1" applyAlignment="1">
      <alignment horizontal="center" wrapText="1"/>
    </xf>
    <xf numFmtId="3" fontId="7" fillId="0" borderId="12" xfId="1" applyNumberFormat="1" applyFont="1" applyBorder="1" applyAlignment="1">
      <alignment horizontal="center"/>
    </xf>
    <xf numFmtId="1" fontId="7" fillId="2" borderId="13" xfId="1" applyNumberFormat="1" applyFont="1" applyFill="1" applyBorder="1" applyAlignment="1">
      <alignment horizontal="center"/>
    </xf>
    <xf numFmtId="0" fontId="7" fillId="0" borderId="0" xfId="1" applyFont="1"/>
    <xf numFmtId="3" fontId="11" fillId="0" borderId="13" xfId="1" applyNumberFormat="1" applyFont="1" applyBorder="1" applyAlignment="1">
      <alignment horizontal="center"/>
    </xf>
    <xf numFmtId="3" fontId="11" fillId="0" borderId="10" xfId="1" applyNumberFormat="1" applyFont="1" applyBorder="1" applyAlignment="1">
      <alignment horizontal="center"/>
    </xf>
    <xf numFmtId="1" fontId="11" fillId="0" borderId="13" xfId="1" applyNumberFormat="1" applyFont="1" applyBorder="1" applyAlignment="1">
      <alignment horizontal="center"/>
    </xf>
    <xf numFmtId="1" fontId="7" fillId="0" borderId="13" xfId="1" applyNumberFormat="1" applyFont="1" applyBorder="1" applyAlignment="1">
      <alignment horizontal="center"/>
    </xf>
    <xf numFmtId="3" fontId="11" fillId="0" borderId="12" xfId="1" applyNumberFormat="1" applyFont="1" applyBorder="1" applyAlignment="1">
      <alignment horizontal="center"/>
    </xf>
    <xf numFmtId="3" fontId="7" fillId="0" borderId="13" xfId="1" applyNumberFormat="1" applyFont="1" applyBorder="1" applyAlignment="1">
      <alignment horizontal="center"/>
    </xf>
    <xf numFmtId="2" fontId="7" fillId="0" borderId="0" xfId="1" applyNumberFormat="1" applyFont="1" applyFill="1" applyBorder="1"/>
    <xf numFmtId="3" fontId="11" fillId="0" borderId="17" xfId="1" applyNumberFormat="1" applyFont="1" applyBorder="1" applyAlignment="1">
      <alignment horizontal="center"/>
    </xf>
    <xf numFmtId="3" fontId="11" fillId="0" borderId="18" xfId="1" applyNumberFormat="1" applyFont="1" applyBorder="1" applyAlignment="1">
      <alignment horizontal="center"/>
    </xf>
    <xf numFmtId="1" fontId="11" fillId="0" borderId="17" xfId="1" applyNumberFormat="1" applyFont="1" applyBorder="1" applyAlignment="1">
      <alignment horizontal="center"/>
    </xf>
    <xf numFmtId="3" fontId="4" fillId="3" borderId="19" xfId="1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4" fillId="2" borderId="21" xfId="1" applyNumberFormat="1" applyFont="1" applyFill="1" applyBorder="1" applyAlignment="1">
      <alignment horizontal="center"/>
    </xf>
    <xf numFmtId="3" fontId="4" fillId="3" borderId="13" xfId="1" applyNumberFormat="1" applyFont="1" applyFill="1" applyBorder="1" applyAlignment="1">
      <alignment horizontal="center"/>
    </xf>
    <xf numFmtId="3" fontId="7" fillId="0" borderId="27" xfId="1" applyNumberFormat="1" applyFont="1" applyBorder="1" applyAlignment="1">
      <alignment horizontal="center"/>
    </xf>
    <xf numFmtId="3" fontId="7" fillId="0" borderId="28" xfId="1" applyNumberFormat="1" applyFont="1" applyBorder="1" applyAlignment="1">
      <alignment horizontal="center"/>
    </xf>
    <xf numFmtId="3" fontId="7" fillId="0" borderId="30" xfId="1" applyNumberFormat="1" applyFont="1" applyBorder="1" applyAlignment="1">
      <alignment horizontal="center"/>
    </xf>
    <xf numFmtId="3" fontId="4" fillId="3" borderId="32" xfId="1" applyNumberFormat="1" applyFont="1" applyFill="1" applyBorder="1" applyAlignment="1">
      <alignment horizontal="center"/>
    </xf>
    <xf numFmtId="2" fontId="2" fillId="0" borderId="0" xfId="1" applyNumberFormat="1" applyFont="1"/>
    <xf numFmtId="3" fontId="7" fillId="2" borderId="13" xfId="1" applyNumberFormat="1" applyFont="1" applyFill="1" applyBorder="1" applyAlignment="1">
      <alignment horizontal="center"/>
    </xf>
    <xf numFmtId="0" fontId="4" fillId="3" borderId="19" xfId="1" applyFont="1" applyFill="1" applyBorder="1" applyAlignment="1">
      <alignment horizontal="left"/>
    </xf>
    <xf numFmtId="0" fontId="4" fillId="3" borderId="20" xfId="1" applyFont="1" applyFill="1" applyBorder="1" applyAlignment="1">
      <alignment horizontal="left"/>
    </xf>
    <xf numFmtId="0" fontId="7" fillId="2" borderId="33" xfId="1" applyFont="1" applyFill="1" applyBorder="1" applyAlignment="1">
      <alignment horizontal="center" wrapText="1"/>
    </xf>
    <xf numFmtId="0" fontId="7" fillId="2" borderId="34" xfId="1" applyFont="1" applyFill="1" applyBorder="1" applyAlignment="1">
      <alignment horizontal="center" wrapText="1"/>
    </xf>
    <xf numFmtId="0" fontId="7" fillId="2" borderId="13" xfId="1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7" fillId="0" borderId="26" xfId="1" applyFont="1" applyBorder="1" applyAlignment="1">
      <alignment horizontal="left" wrapText="1"/>
    </xf>
    <xf numFmtId="0" fontId="7" fillId="0" borderId="27" xfId="1" applyFont="1" applyBorder="1" applyAlignment="1">
      <alignment horizontal="left" wrapText="1"/>
    </xf>
    <xf numFmtId="0" fontId="7" fillId="0" borderId="14" xfId="1" applyFont="1" applyBorder="1" applyAlignment="1">
      <alignment horizontal="left" wrapText="1"/>
    </xf>
    <xf numFmtId="0" fontId="7" fillId="0" borderId="13" xfId="1" applyFont="1" applyBorder="1" applyAlignment="1">
      <alignment horizontal="left" wrapText="1"/>
    </xf>
    <xf numFmtId="0" fontId="7" fillId="0" borderId="14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7" fillId="0" borderId="29" xfId="1" applyFont="1" applyBorder="1" applyAlignment="1">
      <alignment horizontal="left"/>
    </xf>
    <xf numFmtId="0" fontId="7" fillId="0" borderId="30" xfId="1" applyFont="1" applyBorder="1" applyAlignment="1">
      <alignment horizontal="left"/>
    </xf>
    <xf numFmtId="0" fontId="4" fillId="3" borderId="31" xfId="1" applyFont="1" applyFill="1" applyBorder="1" applyAlignment="1">
      <alignment horizontal="center"/>
    </xf>
    <xf numFmtId="0" fontId="4" fillId="3" borderId="32" xfId="1" applyFont="1" applyFill="1" applyBorder="1" applyAlignment="1">
      <alignment horizontal="center"/>
    </xf>
    <xf numFmtId="0" fontId="11" fillId="0" borderId="15" xfId="1" applyFont="1" applyBorder="1" applyAlignment="1">
      <alignment horizontal="left"/>
    </xf>
    <xf numFmtId="0" fontId="11" fillId="0" borderId="16" xfId="1" applyFont="1" applyBorder="1" applyAlignment="1">
      <alignment horizontal="left"/>
    </xf>
    <xf numFmtId="0" fontId="4" fillId="3" borderId="19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7" fillId="0" borderId="22" xfId="1" applyFont="1" applyBorder="1" applyAlignment="1">
      <alignment horizontal="left" wrapText="1"/>
    </xf>
    <xf numFmtId="0" fontId="7" fillId="0" borderId="23" xfId="1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4" fillId="3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7" fillId="0" borderId="12" xfId="1" applyFont="1" applyBorder="1" applyAlignment="1">
      <alignment horizontal="left"/>
    </xf>
    <xf numFmtId="0" fontId="11" fillId="0" borderId="6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3" fontId="0" fillId="0" borderId="0" xfId="0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&#1054;&#1054;&#1054;%20&#1059;&#1050;%20&#1069;&#1090;&#1072;&#1083;&#1086;&#1085;%202019%20(&#1075;&#1086;&#1076;)%20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/>
      <sheetData sheetId="1">
        <row r="17">
          <cell r="C17">
            <v>729449.88000000012</v>
          </cell>
        </row>
      </sheetData>
      <sheetData sheetId="2"/>
      <sheetData sheetId="3"/>
      <sheetData sheetId="4"/>
      <sheetData sheetId="5"/>
      <sheetData sheetId="6">
        <row r="17">
          <cell r="C17">
            <v>368880.08999999991</v>
          </cell>
        </row>
      </sheetData>
      <sheetData sheetId="7"/>
      <sheetData sheetId="8"/>
      <sheetData sheetId="9">
        <row r="17">
          <cell r="C17">
            <v>491354.5500000001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7">
          <cell r="C17">
            <v>179614.68000000005</v>
          </cell>
          <cell r="F17">
            <v>82861.229999999981</v>
          </cell>
          <cell r="H17">
            <v>413.72</v>
          </cell>
          <cell r="I17">
            <v>265.92</v>
          </cell>
          <cell r="K17">
            <v>41870.499999999993</v>
          </cell>
          <cell r="O17">
            <v>125489.93000000004</v>
          </cell>
          <cell r="P17">
            <v>3988.3799999999997</v>
          </cell>
          <cell r="Q17">
            <v>6627.17</v>
          </cell>
          <cell r="T17">
            <v>4337.8100000000004</v>
          </cell>
        </row>
        <row r="33">
          <cell r="C33">
            <v>175757.41</v>
          </cell>
          <cell r="F33">
            <v>76246.559999999998</v>
          </cell>
          <cell r="H33">
            <v>10960.119999999999</v>
          </cell>
          <cell r="I33">
            <v>7057.87</v>
          </cell>
          <cell r="J33">
            <v>641.75</v>
          </cell>
          <cell r="K33">
            <v>41010.879999999997</v>
          </cell>
          <cell r="M33">
            <v>20.929999999999996</v>
          </cell>
          <cell r="N33">
            <v>4.870000000000001</v>
          </cell>
          <cell r="O33">
            <v>124318.79</v>
          </cell>
          <cell r="P33">
            <v>3966.5899999999997</v>
          </cell>
          <cell r="Q33">
            <v>8126.84</v>
          </cell>
          <cell r="T33">
            <v>5293.0199999999995</v>
          </cell>
          <cell r="U33">
            <v>3448.51</v>
          </cell>
        </row>
      </sheetData>
      <sheetData sheetId="28"/>
      <sheetData sheetId="29"/>
      <sheetData sheetId="30">
        <row r="17">
          <cell r="C17">
            <v>291944.82999999996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36"/>
  <sheetViews>
    <sheetView tabSelected="1" workbookViewId="0">
      <selection activeCell="R24" sqref="R24"/>
    </sheetView>
  </sheetViews>
  <sheetFormatPr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10.109375" style="2" hidden="1" customWidth="1"/>
    <col min="11" max="11" width="14.44140625" style="2" hidden="1" customWidth="1"/>
    <col min="12" max="13" width="0" style="2" hidden="1" customWidth="1"/>
    <col min="14" max="14" width="10.109375" style="2" hidden="1" customWidth="1"/>
    <col min="15" max="15" width="12.88671875" style="2" hidden="1" customWidth="1"/>
    <col min="16" max="16" width="0" style="2" hidden="1" customWidth="1"/>
    <col min="17" max="17" width="8.88671875" style="2"/>
  </cols>
  <sheetData>
    <row r="1" spans="1:15" s="2" customFormat="1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"/>
      <c r="K1" s="1"/>
      <c r="L1" s="1"/>
      <c r="M1" s="1"/>
      <c r="N1" s="1"/>
    </row>
    <row r="2" spans="1:15" s="2" customFormat="1" ht="15" thickBot="1" x14ac:dyDescent="0.3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1" t="s">
        <v>2</v>
      </c>
      <c r="K2" s="1"/>
      <c r="L2" s="1" t="s">
        <v>3</v>
      </c>
      <c r="M2" s="1"/>
      <c r="N2" s="1" t="s">
        <v>4</v>
      </c>
    </row>
    <row r="3" spans="1:15" s="2" customFormat="1" ht="48.6" thickBot="1" x14ac:dyDescent="0.35">
      <c r="A3" s="78" t="s">
        <v>5</v>
      </c>
      <c r="B3" s="79"/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4" t="s">
        <v>12</v>
      </c>
      <c r="J3" s="5" t="s">
        <v>13</v>
      </c>
      <c r="K3" s="6" t="s">
        <v>14</v>
      </c>
      <c r="L3" s="6" t="s">
        <v>13</v>
      </c>
      <c r="M3" s="5" t="s">
        <v>14</v>
      </c>
      <c r="N3" s="5" t="s">
        <v>13</v>
      </c>
      <c r="O3" s="7" t="s">
        <v>14</v>
      </c>
    </row>
    <row r="4" spans="1:15" s="2" customFormat="1" x14ac:dyDescent="0.3">
      <c r="A4" s="80">
        <v>1</v>
      </c>
      <c r="B4" s="81"/>
      <c r="C4" s="8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10">
        <v>8</v>
      </c>
      <c r="J4" s="11"/>
      <c r="K4" s="12"/>
      <c r="L4" s="13"/>
      <c r="M4" s="1"/>
      <c r="N4" s="1"/>
    </row>
    <row r="5" spans="1:15" s="2" customFormat="1" x14ac:dyDescent="0.3">
      <c r="A5" s="82" t="s">
        <v>15</v>
      </c>
      <c r="B5" s="83"/>
      <c r="C5" s="83"/>
      <c r="D5" s="83"/>
      <c r="E5" s="83"/>
      <c r="F5" s="83"/>
      <c r="G5" s="83"/>
      <c r="H5" s="83"/>
      <c r="I5" s="84"/>
      <c r="J5" s="11"/>
      <c r="K5" s="12"/>
      <c r="L5" s="13"/>
      <c r="M5" s="1"/>
      <c r="N5" s="1"/>
    </row>
    <row r="6" spans="1:15" s="2" customFormat="1" x14ac:dyDescent="0.3">
      <c r="A6" s="85" t="s">
        <v>16</v>
      </c>
      <c r="B6" s="86"/>
      <c r="C6" s="14">
        <v>28546.937943925295</v>
      </c>
      <c r="D6" s="15">
        <v>53476.650000000023</v>
      </c>
      <c r="E6" s="16">
        <v>202035</v>
      </c>
      <c r="F6" s="16">
        <v>202034.87</v>
      </c>
      <c r="G6" s="14">
        <f>K6+M6+O6</f>
        <v>198177.63200000001</v>
      </c>
      <c r="H6" s="14">
        <f>C6+E6-F6</f>
        <v>28547.0679439253</v>
      </c>
      <c r="I6" s="15">
        <f>D6+E6-G6</f>
        <v>57334.018000000011</v>
      </c>
      <c r="J6" s="17">
        <f>[1]Пер14а!$C$17</f>
        <v>179614.68000000005</v>
      </c>
      <c r="K6" s="18">
        <f>[1]Пер14а!$C$33</f>
        <v>175757.41</v>
      </c>
      <c r="L6" s="18">
        <v>9346.7199999999993</v>
      </c>
      <c r="M6" s="18">
        <v>9346.7520000000004</v>
      </c>
      <c r="N6" s="18">
        <v>23309.79</v>
      </c>
      <c r="O6" s="2">
        <v>13073.47</v>
      </c>
    </row>
    <row r="7" spans="1:15" s="2" customFormat="1" x14ac:dyDescent="0.3">
      <c r="A7" s="75"/>
      <c r="B7" s="76"/>
      <c r="C7" s="14"/>
      <c r="D7" s="19"/>
      <c r="E7" s="16"/>
      <c r="F7" s="16"/>
      <c r="G7" s="14"/>
      <c r="H7" s="14"/>
      <c r="I7" s="19"/>
      <c r="J7" s="17"/>
      <c r="K7" s="18"/>
      <c r="L7" s="18"/>
      <c r="M7" s="18"/>
      <c r="N7" s="18"/>
    </row>
    <row r="8" spans="1:15" s="2" customFormat="1" x14ac:dyDescent="0.3">
      <c r="A8" s="75" t="s">
        <v>17</v>
      </c>
      <c r="B8" s="76"/>
      <c r="C8" s="14">
        <v>39799.340000000026</v>
      </c>
      <c r="D8" s="15">
        <v>18675.640000000058</v>
      </c>
      <c r="E8" s="16">
        <f>J8+L8+N8</f>
        <v>96978.959999999977</v>
      </c>
      <c r="F8" s="20">
        <v>34373</v>
      </c>
      <c r="G8" s="14">
        <f>K8+M8+O8</f>
        <v>86589.65</v>
      </c>
      <c r="H8" s="14">
        <f>C8+E8-F8</f>
        <v>102405.29999999999</v>
      </c>
      <c r="I8" s="15">
        <f>D8+E8-G8</f>
        <v>29064.950000000041</v>
      </c>
      <c r="J8" s="17">
        <f>[1]Пер14а!$F$17</f>
        <v>82861.229999999981</v>
      </c>
      <c r="K8" s="21">
        <f>[1]Пер14а!$F$33</f>
        <v>76246.559999999998</v>
      </c>
      <c r="L8" s="21">
        <v>4311.92</v>
      </c>
      <c r="M8" s="21">
        <v>4311.92</v>
      </c>
      <c r="N8" s="21">
        <v>9805.81</v>
      </c>
      <c r="O8" s="2">
        <v>6031.17</v>
      </c>
    </row>
    <row r="9" spans="1:15" s="2" customFormat="1" x14ac:dyDescent="0.3">
      <c r="A9" s="73"/>
      <c r="B9" s="74"/>
      <c r="C9" s="22"/>
      <c r="D9" s="23"/>
      <c r="E9" s="24"/>
      <c r="F9" s="24"/>
      <c r="G9" s="22"/>
      <c r="H9" s="22"/>
      <c r="I9" s="23"/>
      <c r="J9" s="1"/>
      <c r="K9" s="1"/>
      <c r="L9" s="1"/>
      <c r="M9" s="1"/>
      <c r="N9" s="1"/>
    </row>
    <row r="10" spans="1:15" s="2" customFormat="1" x14ac:dyDescent="0.3">
      <c r="A10" s="54" t="s">
        <v>18</v>
      </c>
      <c r="B10" s="72"/>
      <c r="C10" s="14">
        <v>986.36000000000058</v>
      </c>
      <c r="D10" s="15">
        <v>12970.539999999979</v>
      </c>
      <c r="E10" s="16">
        <f>J10+L10+N10-2881</f>
        <v>46072.619999999995</v>
      </c>
      <c r="F10" s="25">
        <v>47059.3</v>
      </c>
      <c r="G10" s="14">
        <f>K10+M10+O10</f>
        <v>46199.68</v>
      </c>
      <c r="H10" s="14">
        <f>C10+E10-F10</f>
        <v>-0.32000000000698492</v>
      </c>
      <c r="I10" s="15">
        <f>D10+E10-G10</f>
        <v>12843.479999999974</v>
      </c>
      <c r="J10" s="1">
        <f>[1]Пер14а!$K$17</f>
        <v>41870.499999999993</v>
      </c>
      <c r="K10" s="1">
        <f>[1]Пер14а!$K$33</f>
        <v>41010.879999999997</v>
      </c>
      <c r="L10" s="1">
        <v>2163.15</v>
      </c>
      <c r="M10" s="1">
        <v>2163.15</v>
      </c>
      <c r="N10" s="1">
        <v>4919.97</v>
      </c>
      <c r="O10" s="2">
        <v>3025.65</v>
      </c>
    </row>
    <row r="11" spans="1:15" s="2" customFormat="1" x14ac:dyDescent="0.3">
      <c r="A11" s="54"/>
      <c r="B11" s="72"/>
      <c r="C11" s="14"/>
      <c r="D11" s="15"/>
      <c r="E11" s="25"/>
      <c r="F11" s="25"/>
      <c r="G11" s="14"/>
      <c r="H11" s="14"/>
      <c r="I11" s="15"/>
      <c r="J11" s="1"/>
      <c r="K11" s="1"/>
      <c r="L11" s="1"/>
      <c r="M11" s="1"/>
      <c r="N11" s="1"/>
    </row>
    <row r="12" spans="1:15" s="2" customFormat="1" x14ac:dyDescent="0.3">
      <c r="A12" s="54" t="s">
        <v>19</v>
      </c>
      <c r="B12" s="72"/>
      <c r="C12" s="14">
        <v>0</v>
      </c>
      <c r="D12" s="15">
        <v>2476.9100000000017</v>
      </c>
      <c r="E12" s="16">
        <f>J12+L12+N12</f>
        <v>7494.69</v>
      </c>
      <c r="F12" s="25">
        <v>7494.69</v>
      </c>
      <c r="G12" s="14">
        <f>K12+M12+O12</f>
        <v>9272.9399999999987</v>
      </c>
      <c r="H12" s="14">
        <f>C12+E12-F12</f>
        <v>0</v>
      </c>
      <c r="I12" s="15">
        <f>D12+E12-G12</f>
        <v>698.66000000000349</v>
      </c>
      <c r="J12" s="1">
        <f>[1]Пер14а!$Q$17</f>
        <v>6627.17</v>
      </c>
      <c r="K12" s="1">
        <f>[1]Пер14а!$Q$33</f>
        <v>8126.84</v>
      </c>
      <c r="L12" s="1">
        <v>404.44</v>
      </c>
      <c r="M12" s="1">
        <v>477.8</v>
      </c>
      <c r="N12" s="1">
        <v>463.08</v>
      </c>
      <c r="O12" s="2">
        <v>668.3</v>
      </c>
    </row>
    <row r="13" spans="1:15" s="2" customFormat="1" x14ac:dyDescent="0.3">
      <c r="A13" s="54"/>
      <c r="B13" s="72"/>
      <c r="C13" s="14"/>
      <c r="D13" s="15"/>
      <c r="E13" s="25"/>
      <c r="F13" s="25"/>
      <c r="G13" s="14"/>
      <c r="H13" s="14"/>
      <c r="I13" s="15"/>
      <c r="J13" s="1"/>
      <c r="K13" s="1"/>
      <c r="L13" s="1"/>
      <c r="M13" s="1"/>
      <c r="N13" s="1"/>
    </row>
    <row r="14" spans="1:15" s="2" customFormat="1" x14ac:dyDescent="0.3">
      <c r="A14" s="54" t="s">
        <v>20</v>
      </c>
      <c r="B14" s="72"/>
      <c r="C14" s="14">
        <v>0</v>
      </c>
      <c r="D14" s="15">
        <v>1513.4099999999985</v>
      </c>
      <c r="E14" s="16">
        <f>J14+L14+N14</f>
        <v>4890.2700000000004</v>
      </c>
      <c r="F14" s="25">
        <v>4890.2700000000004</v>
      </c>
      <c r="G14" s="14">
        <f>K14+M14+O14</f>
        <v>6024.04</v>
      </c>
      <c r="H14" s="14">
        <f>C14+E14-F14</f>
        <v>0</v>
      </c>
      <c r="I14" s="15">
        <f>D14+E14-G14</f>
        <v>379.63999999999851</v>
      </c>
      <c r="J14" s="1">
        <f>[1]Пер14а!$T$17</f>
        <v>4337.8100000000004</v>
      </c>
      <c r="K14" s="1">
        <f>[1]Пер14а!$T$33</f>
        <v>5293.0199999999995</v>
      </c>
      <c r="L14" s="1">
        <v>257.74</v>
      </c>
      <c r="M14" s="1">
        <v>304.76</v>
      </c>
      <c r="N14" s="1">
        <v>294.72000000000003</v>
      </c>
      <c r="O14" s="2">
        <v>426.26</v>
      </c>
    </row>
    <row r="15" spans="1:15" x14ac:dyDescent="0.3">
      <c r="A15" s="54"/>
      <c r="B15" s="72"/>
      <c r="C15" s="14"/>
      <c r="D15" s="15"/>
      <c r="E15" s="25"/>
      <c r="F15" s="25"/>
      <c r="G15" s="14"/>
      <c r="H15" s="14"/>
      <c r="I15" s="15"/>
      <c r="J15" s="1"/>
      <c r="K15" s="1"/>
      <c r="L15" s="1"/>
      <c r="M15" s="1"/>
      <c r="N15" s="1"/>
    </row>
    <row r="16" spans="1:15" x14ac:dyDescent="0.3">
      <c r="A16" s="54" t="s">
        <v>21</v>
      </c>
      <c r="B16" s="72"/>
      <c r="C16" s="14">
        <v>0</v>
      </c>
      <c r="D16" s="15">
        <v>1195.3999999999978</v>
      </c>
      <c r="E16" s="16">
        <f>J16+L16+N16</f>
        <v>5414.0999999999995</v>
      </c>
      <c r="F16" s="25">
        <v>5414.1</v>
      </c>
      <c r="G16" s="14">
        <f>K16+M16+O16</f>
        <v>5392.3099999999995</v>
      </c>
      <c r="H16" s="14">
        <f>C16+E16-F16</f>
        <v>0</v>
      </c>
      <c r="I16" s="15">
        <f>D16+E16-G16</f>
        <v>1217.1899999999978</v>
      </c>
      <c r="J16" s="1">
        <f>[1]Пер14а!$P$17</f>
        <v>3988.3799999999997</v>
      </c>
      <c r="K16" s="1">
        <f>[1]Пер14а!$P$33</f>
        <v>3966.5899999999997</v>
      </c>
      <c r="L16" s="1">
        <v>594.36</v>
      </c>
      <c r="M16" s="1">
        <v>594.36</v>
      </c>
      <c r="N16" s="1">
        <v>831.36</v>
      </c>
      <c r="O16" s="2">
        <v>831.36</v>
      </c>
    </row>
    <row r="17" spans="1:19" x14ac:dyDescent="0.3">
      <c r="A17" s="73"/>
      <c r="B17" s="74"/>
      <c r="C17" s="22"/>
      <c r="D17" s="26"/>
      <c r="E17" s="24"/>
      <c r="F17" s="24"/>
      <c r="G17" s="22"/>
      <c r="H17" s="14"/>
      <c r="I17" s="15"/>
      <c r="J17" s="1"/>
      <c r="K17" s="1"/>
      <c r="L17" s="1"/>
      <c r="M17" s="1"/>
      <c r="N17" s="1"/>
    </row>
    <row r="18" spans="1:19" hidden="1" x14ac:dyDescent="0.3">
      <c r="A18" s="54"/>
      <c r="B18" s="72"/>
      <c r="C18" s="27"/>
      <c r="D18" s="15"/>
      <c r="E18" s="25"/>
      <c r="F18" s="25"/>
      <c r="G18" s="14"/>
      <c r="H18" s="14"/>
      <c r="I18" s="15"/>
      <c r="J18" s="28"/>
      <c r="K18" s="1"/>
      <c r="L18" s="1"/>
      <c r="M18" s="1"/>
      <c r="N18" s="1"/>
    </row>
    <row r="19" spans="1:19" ht="15" thickBot="1" x14ac:dyDescent="0.35">
      <c r="A19" s="60"/>
      <c r="B19" s="61"/>
      <c r="C19" s="29"/>
      <c r="D19" s="30"/>
      <c r="E19" s="31"/>
      <c r="F19" s="31"/>
      <c r="G19" s="29"/>
      <c r="H19" s="29"/>
      <c r="I19" s="30"/>
      <c r="J19" s="1"/>
      <c r="K19" s="1"/>
      <c r="L19" s="1"/>
      <c r="M19" s="1"/>
      <c r="N19" s="1"/>
    </row>
    <row r="20" spans="1:19" ht="15" thickBot="1" x14ac:dyDescent="0.35">
      <c r="A20" s="62" t="s">
        <v>22</v>
      </c>
      <c r="B20" s="63"/>
      <c r="C20" s="32">
        <f>C6+C8+C10+C12+C14+C16</f>
        <v>69332.637943925321</v>
      </c>
      <c r="D20" s="32">
        <f t="shared" ref="D20:I20" si="0">D6+D8+D10+D12+D14+D16</f>
        <v>90308.550000000061</v>
      </c>
      <c r="E20" s="32">
        <f t="shared" si="0"/>
        <v>362885.63999999996</v>
      </c>
      <c r="F20" s="32">
        <f t="shared" si="0"/>
        <v>301266.23</v>
      </c>
      <c r="G20" s="32">
        <f t="shared" si="0"/>
        <v>351656.25199999998</v>
      </c>
      <c r="H20" s="32">
        <f t="shared" si="0"/>
        <v>130952.04794392528</v>
      </c>
      <c r="I20" s="32">
        <f t="shared" si="0"/>
        <v>101537.93800000004</v>
      </c>
      <c r="J20" s="1"/>
      <c r="K20" s="1"/>
      <c r="L20" s="1"/>
      <c r="M20" s="1"/>
      <c r="N20" s="1"/>
      <c r="R20" s="87"/>
      <c r="S20" s="87"/>
    </row>
    <row r="21" spans="1:19" x14ac:dyDescent="0.3">
      <c r="A21" s="33"/>
      <c r="B21" s="34"/>
      <c r="C21" s="35"/>
      <c r="D21" s="35"/>
      <c r="E21" s="35"/>
      <c r="F21" s="35"/>
      <c r="G21" s="35"/>
      <c r="H21" s="35"/>
      <c r="I21" s="36"/>
      <c r="J21" s="1"/>
      <c r="K21" s="1"/>
      <c r="L21" s="1"/>
      <c r="M21" s="1"/>
      <c r="N21" s="1"/>
    </row>
    <row r="22" spans="1:19" ht="29.25" customHeight="1" x14ac:dyDescent="0.3">
      <c r="A22" s="64" t="s">
        <v>23</v>
      </c>
      <c r="B22" s="65"/>
      <c r="C22" s="27">
        <v>390040.75999999995</v>
      </c>
      <c r="D22" s="27">
        <v>11856.299999999959</v>
      </c>
      <c r="E22" s="25">
        <f>J22+L22+N22</f>
        <v>137069.72000000003</v>
      </c>
      <c r="F22" s="25"/>
      <c r="G22" s="27">
        <f>K22+M22+O22</f>
        <v>136104.82999999999</v>
      </c>
      <c r="H22" s="27">
        <f>C22+E22-F22</f>
        <v>527110.48</v>
      </c>
      <c r="I22" s="27">
        <f>D22+E22-G22</f>
        <v>12821.190000000002</v>
      </c>
      <c r="J22" s="17">
        <f>[1]Пер14а!$O$17</f>
        <v>125489.93000000004</v>
      </c>
      <c r="K22" s="21">
        <f>[1]Пер14а!$O$33</f>
        <v>124318.79</v>
      </c>
      <c r="L22" s="21">
        <v>3620.96</v>
      </c>
      <c r="M22" s="21">
        <v>3827.21</v>
      </c>
      <c r="N22" s="21">
        <v>7958.83</v>
      </c>
      <c r="O22" s="2">
        <v>7958.83</v>
      </c>
    </row>
    <row r="23" spans="1:19" ht="29.25" customHeight="1" x14ac:dyDescent="0.3">
      <c r="A23" s="64" t="s">
        <v>24</v>
      </c>
      <c r="B23" s="66"/>
      <c r="C23" s="27">
        <v>1248.6600000000001</v>
      </c>
      <c r="D23" s="27"/>
      <c r="E23" s="25">
        <v>4075.89</v>
      </c>
      <c r="F23" s="25"/>
      <c r="G23" s="27"/>
      <c r="H23" s="27">
        <f>C23+E23-F23</f>
        <v>5324.55</v>
      </c>
      <c r="I23" s="27"/>
      <c r="J23" s="17"/>
      <c r="K23" s="21"/>
      <c r="L23" s="21"/>
      <c r="M23" s="21"/>
      <c r="N23" s="21"/>
    </row>
    <row r="24" spans="1:19" x14ac:dyDescent="0.3">
      <c r="A24" s="67" t="s">
        <v>22</v>
      </c>
      <c r="B24" s="68"/>
      <c r="C24" s="37">
        <f>C22+C23</f>
        <v>391289.41999999993</v>
      </c>
      <c r="D24" s="37">
        <f t="shared" ref="D24:I24" si="1">D22+D23</f>
        <v>11856.299999999959</v>
      </c>
      <c r="E24" s="37">
        <f t="shared" si="1"/>
        <v>141145.61000000004</v>
      </c>
      <c r="F24" s="37">
        <f t="shared" si="1"/>
        <v>0</v>
      </c>
      <c r="G24" s="37">
        <f t="shared" si="1"/>
        <v>136104.82999999999</v>
      </c>
      <c r="H24" s="37">
        <f t="shared" si="1"/>
        <v>532435.03</v>
      </c>
      <c r="I24" s="37">
        <f t="shared" si="1"/>
        <v>12821.190000000002</v>
      </c>
      <c r="J24" s="1"/>
      <c r="K24" s="1"/>
      <c r="L24" s="1"/>
      <c r="M24" s="1"/>
      <c r="N24" s="1"/>
    </row>
    <row r="25" spans="1:19" ht="15" thickBot="1" x14ac:dyDescent="0.35">
      <c r="A25" s="69"/>
      <c r="B25" s="70"/>
      <c r="C25" s="70"/>
      <c r="D25" s="70"/>
      <c r="E25" s="70"/>
      <c r="F25" s="70"/>
      <c r="G25" s="70"/>
      <c r="H25" s="70"/>
      <c r="I25" s="71"/>
      <c r="J25" s="1"/>
    </row>
    <row r="26" spans="1:19" x14ac:dyDescent="0.3">
      <c r="A26" s="50" t="s">
        <v>25</v>
      </c>
      <c r="B26" s="51"/>
      <c r="C26" s="38">
        <v>-4238.1999999999971</v>
      </c>
      <c r="D26" s="38">
        <v>12125.119999999995</v>
      </c>
      <c r="E26" s="25">
        <f>J26+L26+N26</f>
        <v>413.72</v>
      </c>
      <c r="F26" s="27">
        <f>E26</f>
        <v>413.72</v>
      </c>
      <c r="G26" s="27">
        <f>K26+M26+O26</f>
        <v>10960.119999999999</v>
      </c>
      <c r="H26" s="38">
        <f>C26+E26-F26</f>
        <v>-4238.1999999999971</v>
      </c>
      <c r="I26" s="39">
        <f>D26+E26-G26</f>
        <v>1578.7199999999957</v>
      </c>
      <c r="J26" s="1">
        <f>[1]Пер14а!$H$17</f>
        <v>413.72</v>
      </c>
      <c r="K26" s="2">
        <f>[1]Пер14а!$H$33</f>
        <v>10960.119999999999</v>
      </c>
    </row>
    <row r="27" spans="1:19" x14ac:dyDescent="0.3">
      <c r="A27" s="52" t="s">
        <v>26</v>
      </c>
      <c r="B27" s="53"/>
      <c r="C27" s="27">
        <v>-6837.230000000025</v>
      </c>
      <c r="D27" s="27">
        <v>8931.8799999999828</v>
      </c>
      <c r="E27" s="16">
        <f>J27+L27+N27</f>
        <v>265.92</v>
      </c>
      <c r="F27" s="27">
        <f>E27</f>
        <v>265.92</v>
      </c>
      <c r="G27" s="14">
        <f>K27+M27+O27</f>
        <v>7057.87</v>
      </c>
      <c r="H27" s="27">
        <f>C27+E27-F27</f>
        <v>-6837.230000000025</v>
      </c>
      <c r="I27" s="15">
        <f>D27+E27-G27</f>
        <v>2139.929999999983</v>
      </c>
      <c r="J27" s="1">
        <f>[1]Пер14а!$I$17</f>
        <v>265.92</v>
      </c>
      <c r="K27" s="2">
        <f>[1]Пер14а!$I$33</f>
        <v>7057.87</v>
      </c>
    </row>
    <row r="28" spans="1:19" x14ac:dyDescent="0.3">
      <c r="A28" s="54" t="s">
        <v>27</v>
      </c>
      <c r="B28" s="55"/>
      <c r="C28" s="27">
        <v>343.60999999998603</v>
      </c>
      <c r="D28" s="27">
        <v>695.78000000008615</v>
      </c>
      <c r="E28" s="16">
        <f>J28+L28+N28</f>
        <v>0</v>
      </c>
      <c r="F28" s="27"/>
      <c r="G28" s="14">
        <f>K28+M28+O28</f>
        <v>641.75</v>
      </c>
      <c r="H28" s="27">
        <f>C28+E28-F28</f>
        <v>343.60999999998603</v>
      </c>
      <c r="I28" s="15">
        <f>D28+E28-G28</f>
        <v>54.030000000086147</v>
      </c>
      <c r="J28" s="1"/>
      <c r="K28" s="2">
        <f>[1]Пер14а!$J$33</f>
        <v>641.75</v>
      </c>
    </row>
    <row r="29" spans="1:19" x14ac:dyDescent="0.3">
      <c r="A29" s="54" t="s">
        <v>28</v>
      </c>
      <c r="B29" s="55"/>
      <c r="C29" s="27">
        <v>-8.000000000174623E-2</v>
      </c>
      <c r="D29" s="27">
        <v>7137.5059999999976</v>
      </c>
      <c r="E29" s="16">
        <f>J29+L29+N29</f>
        <v>0</v>
      </c>
      <c r="F29" s="27"/>
      <c r="G29" s="14">
        <f>K29+M29+O29</f>
        <v>25.799999999999997</v>
      </c>
      <c r="H29" s="27">
        <f>C29+E29-F29</f>
        <v>-8.000000000174623E-2</v>
      </c>
      <c r="I29" s="15">
        <f>D29+E29-G29</f>
        <v>7111.7059999999974</v>
      </c>
      <c r="J29" s="1"/>
      <c r="K29" s="2">
        <f>[1]Пер14а!$M$33+[1]Пер14а!$N$33</f>
        <v>25.799999999999997</v>
      </c>
    </row>
    <row r="30" spans="1:19" s="2" customFormat="1" ht="15" thickBot="1" x14ac:dyDescent="0.35">
      <c r="A30" s="56" t="s">
        <v>29</v>
      </c>
      <c r="B30" s="57"/>
      <c r="C30" s="40">
        <v>0</v>
      </c>
      <c r="D30" s="40">
        <v>3448.510000000002</v>
      </c>
      <c r="E30" s="16">
        <f>J30+L30+N30</f>
        <v>0</v>
      </c>
      <c r="F30" s="40"/>
      <c r="G30" s="14">
        <f>K30+M30+O30</f>
        <v>3448.51</v>
      </c>
      <c r="H30" s="27">
        <f>C30+E30-F30</f>
        <v>0</v>
      </c>
      <c r="I30" s="15">
        <f>D30+E30-G30</f>
        <v>0</v>
      </c>
      <c r="J30" s="1"/>
      <c r="K30" s="2">
        <f>[1]Пер14а!$U$33</f>
        <v>3448.51</v>
      </c>
    </row>
    <row r="31" spans="1:19" ht="15" thickBot="1" x14ac:dyDescent="0.35">
      <c r="A31" s="58" t="s">
        <v>22</v>
      </c>
      <c r="B31" s="59"/>
      <c r="C31" s="41">
        <f t="shared" ref="C31:D31" si="2">C26+C27+C28+C29+C30</f>
        <v>-10731.900000000038</v>
      </c>
      <c r="D31" s="41">
        <f t="shared" si="2"/>
        <v>32338.796000000064</v>
      </c>
      <c r="E31" s="41">
        <f>E26+E27+E28+E29+E30</f>
        <v>679.6400000000001</v>
      </c>
      <c r="F31" s="41">
        <f t="shared" ref="F31:I31" si="3">F26+F27+F28+F29+F30</f>
        <v>679.6400000000001</v>
      </c>
      <c r="G31" s="41">
        <f t="shared" si="3"/>
        <v>22134.049999999996</v>
      </c>
      <c r="H31" s="41">
        <f t="shared" si="3"/>
        <v>-10731.900000000038</v>
      </c>
      <c r="I31" s="41">
        <f t="shared" si="3"/>
        <v>10884.386000000062</v>
      </c>
      <c r="J31" s="1"/>
    </row>
    <row r="32" spans="1:19" ht="15" thickBot="1" x14ac:dyDescent="0.35">
      <c r="A32" s="44" t="s">
        <v>30</v>
      </c>
      <c r="B32" s="45"/>
      <c r="C32" s="32">
        <f>C20+C24+C31</f>
        <v>449890.15794392524</v>
      </c>
      <c r="D32" s="32">
        <f t="shared" ref="D32:I32" si="4">D20+D24+D31</f>
        <v>134503.6460000001</v>
      </c>
      <c r="E32" s="32">
        <f t="shared" si="4"/>
        <v>504710.89</v>
      </c>
      <c r="F32" s="32">
        <f t="shared" si="4"/>
        <v>301945.87</v>
      </c>
      <c r="G32" s="32">
        <f t="shared" si="4"/>
        <v>509895.13199999993</v>
      </c>
      <c r="H32" s="32">
        <f t="shared" si="4"/>
        <v>652655.17794392526</v>
      </c>
      <c r="I32" s="32">
        <f t="shared" si="4"/>
        <v>125243.5140000001</v>
      </c>
      <c r="J32" s="42">
        <f>J30+J29+J28+J27+J26+J22+J16+J14+J12+J10+J8+J6</f>
        <v>445469.34000000008</v>
      </c>
      <c r="K32" s="42">
        <f t="shared" ref="K32:O32" si="5">K30+K29+K28+K27+K26+K22+K16+K14+K12+K10+K8+K6</f>
        <v>456854.14</v>
      </c>
      <c r="L32" s="42">
        <f t="shared" si="5"/>
        <v>20699.29</v>
      </c>
      <c r="M32" s="42">
        <f t="shared" si="5"/>
        <v>21025.952000000001</v>
      </c>
      <c r="N32" s="42">
        <f t="shared" si="5"/>
        <v>47583.56</v>
      </c>
      <c r="O32" s="42">
        <f t="shared" si="5"/>
        <v>32015.040000000001</v>
      </c>
    </row>
    <row r="33" spans="1:10" s="2" customFormat="1" ht="60" customHeight="1" x14ac:dyDescent="0.3">
      <c r="A33" s="46" t="s">
        <v>31</v>
      </c>
      <c r="B33" s="47"/>
      <c r="C33" s="43">
        <f>C34</f>
        <v>0</v>
      </c>
      <c r="D33" s="43"/>
      <c r="E33" s="43">
        <f>E34</f>
        <v>0</v>
      </c>
      <c r="F33" s="43">
        <v>0</v>
      </c>
      <c r="G33" s="43">
        <f>G34</f>
        <v>0</v>
      </c>
      <c r="H33" s="43">
        <f>H34</f>
        <v>0</v>
      </c>
      <c r="I33" s="43">
        <f>D33+E33-G33</f>
        <v>0</v>
      </c>
      <c r="J33" s="1"/>
    </row>
    <row r="34" spans="1:10" s="2" customFormat="1" ht="23.25" customHeight="1" x14ac:dyDescent="0.3">
      <c r="A34" s="48"/>
      <c r="B34" s="49"/>
      <c r="C34" s="43"/>
      <c r="D34" s="43"/>
      <c r="E34" s="43"/>
      <c r="F34" s="43"/>
      <c r="G34" s="43"/>
      <c r="H34" s="27"/>
      <c r="I34" s="43"/>
      <c r="J34" s="1"/>
    </row>
    <row r="35" spans="1:10" ht="23.25" customHeight="1" thickBot="1" x14ac:dyDescent="0.35">
      <c r="A35" s="48"/>
      <c r="B35" s="49"/>
      <c r="C35" s="43"/>
      <c r="D35" s="43"/>
      <c r="E35" s="43"/>
      <c r="F35" s="43"/>
      <c r="G35" s="43"/>
      <c r="H35" s="27"/>
      <c r="I35" s="43"/>
      <c r="J35" s="1"/>
    </row>
    <row r="36" spans="1:10" ht="15" thickBot="1" x14ac:dyDescent="0.35">
      <c r="A36" s="44" t="s">
        <v>32</v>
      </c>
      <c r="B36" s="45"/>
      <c r="C36" s="32">
        <f>C32+C33</f>
        <v>449890.15794392524</v>
      </c>
      <c r="D36" s="32">
        <f t="shared" ref="D36:I36" si="6">D32+D33</f>
        <v>134503.6460000001</v>
      </c>
      <c r="E36" s="32">
        <f t="shared" si="6"/>
        <v>504710.89</v>
      </c>
      <c r="F36" s="32">
        <f t="shared" si="6"/>
        <v>301945.87</v>
      </c>
      <c r="G36" s="32">
        <f t="shared" si="6"/>
        <v>509895.13199999993</v>
      </c>
      <c r="H36" s="32">
        <f t="shared" si="6"/>
        <v>652655.17794392526</v>
      </c>
      <c r="I36" s="32">
        <f t="shared" si="6"/>
        <v>125243.5140000001</v>
      </c>
      <c r="J36" s="1"/>
    </row>
  </sheetData>
  <mergeCells count="35">
    <mergeCell ref="A6:B6"/>
    <mergeCell ref="A1:I1"/>
    <mergeCell ref="A2:I2"/>
    <mergeCell ref="A3:B3"/>
    <mergeCell ref="A4:B4"/>
    <mergeCell ref="A5:I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1:B31"/>
    <mergeCell ref="A19:B19"/>
    <mergeCell ref="A20:B20"/>
    <mergeCell ref="A22:B22"/>
    <mergeCell ref="A23:B23"/>
    <mergeCell ref="A24:B24"/>
    <mergeCell ref="A25:I25"/>
    <mergeCell ref="A26:B26"/>
    <mergeCell ref="A27:B27"/>
    <mergeCell ref="A28:B28"/>
    <mergeCell ref="A29:B29"/>
    <mergeCell ref="A30:B30"/>
    <mergeCell ref="A32:B32"/>
    <mergeCell ref="A33:B33"/>
    <mergeCell ref="A34:B34"/>
    <mergeCell ref="A35:B35"/>
    <mergeCell ref="A36:B36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2020-05-13T11:16:28Z</dcterms:created>
  <dcterms:modified xsi:type="dcterms:W3CDTF">2020-05-13T12:12:00Z</dcterms:modified>
</cp:coreProperties>
</file>