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8760"/>
  </bookViews>
  <sheets>
    <sheet name="202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53" i="1" l="1"/>
  <c r="I52" i="1"/>
  <c r="G51" i="1"/>
  <c r="F51" i="1"/>
  <c r="E51" i="1"/>
  <c r="I51" i="1" s="1"/>
  <c r="I49" i="1"/>
  <c r="H49" i="1"/>
  <c r="G49" i="1"/>
  <c r="F49" i="1"/>
  <c r="E49" i="1"/>
  <c r="D49" i="1"/>
  <c r="C49" i="1"/>
  <c r="M47" i="1"/>
  <c r="M46" i="1"/>
  <c r="M45" i="1"/>
  <c r="M44" i="1"/>
  <c r="L44" i="1"/>
  <c r="F42" i="1"/>
  <c r="D42" i="1"/>
  <c r="C42" i="1"/>
  <c r="H41" i="1"/>
  <c r="I40" i="1"/>
  <c r="I38" i="1"/>
  <c r="I37" i="1"/>
  <c r="M36" i="1"/>
  <c r="L36" i="1"/>
  <c r="G36" i="1"/>
  <c r="I36" i="1" s="1"/>
  <c r="I42" i="1" s="1"/>
  <c r="E36" i="1"/>
  <c r="E42" i="1" s="1"/>
  <c r="D34" i="1"/>
  <c r="D50" i="1" s="1"/>
  <c r="D55" i="1" s="1"/>
  <c r="C34" i="1"/>
  <c r="M32" i="1"/>
  <c r="K32" i="1"/>
  <c r="I32" i="1"/>
  <c r="H32" i="1"/>
  <c r="Q30" i="1"/>
  <c r="I29" i="1"/>
  <c r="Q29" i="1" s="1"/>
  <c r="N28" i="1"/>
  <c r="M28" i="1"/>
  <c r="L28" i="1"/>
  <c r="K28" i="1"/>
  <c r="G28" i="1"/>
  <c r="E28" i="1"/>
  <c r="H28" i="1" s="1"/>
  <c r="Q26" i="1"/>
  <c r="I25" i="1"/>
  <c r="Q25" i="1" s="1"/>
  <c r="M24" i="1"/>
  <c r="L24" i="1"/>
  <c r="K24" i="1"/>
  <c r="G24" i="1"/>
  <c r="E24" i="1"/>
  <c r="H24" i="1" s="1"/>
  <c r="I22" i="1"/>
  <c r="Q22" i="1" s="1"/>
  <c r="I21" i="1"/>
  <c r="Q21" i="1" s="1"/>
  <c r="M20" i="1"/>
  <c r="L20" i="1"/>
  <c r="K20" i="1"/>
  <c r="G20" i="1"/>
  <c r="E20" i="1"/>
  <c r="H20" i="1" s="1"/>
  <c r="G18" i="1"/>
  <c r="I18" i="1" s="1"/>
  <c r="Q18" i="1" s="1"/>
  <c r="E18" i="1"/>
  <c r="E16" i="1" s="1"/>
  <c r="D18" i="1"/>
  <c r="I17" i="1"/>
  <c r="Q17" i="1" s="1"/>
  <c r="M16" i="1"/>
  <c r="L16" i="1"/>
  <c r="G14" i="1"/>
  <c r="E14" i="1"/>
  <c r="E12" i="1" s="1"/>
  <c r="D14" i="1"/>
  <c r="I13" i="1"/>
  <c r="Q13" i="1" s="1"/>
  <c r="N12" i="1"/>
  <c r="M12" i="1"/>
  <c r="L12" i="1"/>
  <c r="G10" i="1"/>
  <c r="G8" i="1" s="1"/>
  <c r="E10" i="1"/>
  <c r="E8" i="1" s="1"/>
  <c r="D10" i="1"/>
  <c r="I9" i="1"/>
  <c r="Q9" i="1" s="1"/>
  <c r="M8" i="1"/>
  <c r="M50" i="1" s="1"/>
  <c r="L8" i="1"/>
  <c r="F8" i="1"/>
  <c r="F34" i="1" s="1"/>
  <c r="F50" i="1" s="1"/>
  <c r="F55" i="1" s="1"/>
  <c r="I14" i="1" l="1"/>
  <c r="Q14" i="1" s="1"/>
  <c r="I20" i="1"/>
  <c r="I24" i="1"/>
  <c r="I28" i="1"/>
  <c r="H36" i="1"/>
  <c r="H42" i="1" s="1"/>
  <c r="L50" i="1"/>
  <c r="G12" i="1"/>
  <c r="I12" i="1" s="1"/>
  <c r="G16" i="1"/>
  <c r="C50" i="1"/>
  <c r="C55" i="1" s="1"/>
  <c r="I8" i="1"/>
  <c r="E34" i="1"/>
  <c r="E50" i="1" s="1"/>
  <c r="E55" i="1" s="1"/>
  <c r="H8" i="1"/>
  <c r="H12" i="1"/>
  <c r="I16" i="1"/>
  <c r="H16" i="1"/>
  <c r="I10" i="1"/>
  <c r="Q10" i="1" s="1"/>
  <c r="G42" i="1"/>
  <c r="H51" i="1"/>
  <c r="G34" i="1" l="1"/>
  <c r="G50" i="1"/>
  <c r="G55" i="1" s="1"/>
  <c r="H34" i="1"/>
  <c r="H50" i="1" s="1"/>
  <c r="H55" i="1" s="1"/>
  <c r="I34" i="1"/>
  <c r="I50" i="1" s="1"/>
  <c r="I55" i="1" s="1"/>
</calcChain>
</file>

<file path=xl/comments1.xml><?xml version="1.0" encoding="utf-8"?>
<comments xmlns="http://schemas.openxmlformats.org/spreadsheetml/2006/main">
  <authors>
    <author>Автор</author>
  </authors>
  <commentList>
    <comment ref="D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 начало года по ЕРЦ было 7478,72, у нас по отчету 7330
</t>
        </r>
      </text>
    </comment>
  </commentList>
</comments>
</file>

<file path=xl/sharedStrings.xml><?xml version="1.0" encoding="utf-8"?>
<sst xmlns="http://schemas.openxmlformats.org/spreadsheetml/2006/main" count="42" uniqueCount="29">
  <si>
    <t>УТВЕРЖДАЮ</t>
  </si>
  <si>
    <t>Директор ООО УК "Эталон" _____________________Э.В. Цыганова</t>
  </si>
  <si>
    <t>Информация о состоянии лицевого счета  д.№ 10 по ул. Пригородная</t>
  </si>
  <si>
    <t>за период 17.01.2025-31.12.2025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</si>
  <si>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</si>
  <si>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</si>
  <si>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</si>
  <si>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</si>
  <si>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</si>
  <si>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</si>
  <si>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</si>
  <si>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</si>
  <si>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- 4595,6 кв.м.</t>
  </si>
  <si>
    <t>Содержание</t>
  </si>
  <si>
    <t>в т.ч. Население</t>
  </si>
  <si>
    <t>ООО ИДК "Ладога"</t>
  </si>
  <si>
    <t>Ремонт</t>
  </si>
  <si>
    <t>Управление</t>
  </si>
  <si>
    <t>ОДН водоснабж</t>
  </si>
  <si>
    <t>ОДН водоотв</t>
  </si>
  <si>
    <t>ОДН эл/сн</t>
  </si>
  <si>
    <t>Итого</t>
  </si>
  <si>
    <t>Капитальный ремонт</t>
  </si>
  <si>
    <t>пени</t>
  </si>
  <si>
    <t>Платежи банка (%%, услуги банка)</t>
  </si>
  <si>
    <t>ВСЕГО по ЖКУ</t>
  </si>
  <si>
    <t>Доходы от использования общего имущества , всего, в т.ч.</t>
  </si>
  <si>
    <t>Налог по УСН</t>
  </si>
  <si>
    <t>ВСЕГО по дому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</si>
</sst>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i/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4" fontId="3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7" fillId="0" borderId="0" xfId="1" applyFont="1" applyAlignment="1">
      <alignment horizontal="right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2" fontId="8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 wrapText="1"/>
    </xf>
    <xf numFmtId="4" fontId="9" fillId="0" borderId="0" xfId="1" applyNumberFormat="1" applyFont="1" applyAlignment="1">
      <alignment horizontal="center" wrapText="1"/>
    </xf>
    <xf numFmtId="0" fontId="10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3" fontId="9" fillId="0" borderId="11" xfId="1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1" fontId="9" fillId="0" borderId="11" xfId="1" applyNumberFormat="1" applyFont="1" applyFill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2" fontId="9" fillId="0" borderId="0" xfId="1" applyNumberFormat="1" applyFont="1"/>
    <xf numFmtId="0" fontId="9" fillId="0" borderId="0" xfId="1" applyFont="1" applyFill="1" applyBorder="1" applyAlignment="1">
      <alignment horizontal="center" wrapText="1"/>
    </xf>
    <xf numFmtId="4" fontId="9" fillId="0" borderId="0" xfId="1" applyNumberFormat="1" applyFont="1" applyFill="1" applyBorder="1" applyAlignment="1">
      <alignment horizontal="center" wrapText="1"/>
    </xf>
    <xf numFmtId="4" fontId="0" fillId="0" borderId="0" xfId="0" applyNumberFormat="1"/>
    <xf numFmtId="0" fontId="12" fillId="2" borderId="12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3" fontId="12" fillId="2" borderId="14" xfId="1" applyNumberFormat="1" applyFont="1" applyFill="1" applyBorder="1" applyAlignment="1">
      <alignment horizontal="center"/>
    </xf>
    <xf numFmtId="3" fontId="12" fillId="2" borderId="15" xfId="1" applyNumberFormat="1" applyFont="1" applyFill="1" applyBorder="1" applyAlignment="1">
      <alignment horizontal="center"/>
    </xf>
    <xf numFmtId="1" fontId="12" fillId="2" borderId="14" xfId="1" applyNumberFormat="1" applyFont="1" applyFill="1" applyBorder="1" applyAlignment="1">
      <alignment horizontal="center"/>
    </xf>
    <xf numFmtId="0" fontId="12" fillId="2" borderId="6" xfId="1" applyFont="1" applyFill="1" applyBorder="1" applyAlignment="1">
      <alignment horizontal="center"/>
    </xf>
    <xf numFmtId="0" fontId="12" fillId="2" borderId="8" xfId="1" applyFont="1" applyFill="1" applyBorder="1" applyAlignment="1">
      <alignment horizontal="center"/>
    </xf>
    <xf numFmtId="3" fontId="12" fillId="2" borderId="11" xfId="1" applyNumberFormat="1" applyFont="1" applyFill="1" applyBorder="1" applyAlignment="1">
      <alignment horizontal="center"/>
    </xf>
    <xf numFmtId="3" fontId="12" fillId="2" borderId="10" xfId="1" applyNumberFormat="1" applyFont="1" applyFill="1" applyBorder="1" applyAlignment="1">
      <alignment horizontal="center"/>
    </xf>
    <xf numFmtId="1" fontId="12" fillId="2" borderId="11" xfId="1" applyNumberFormat="1" applyFont="1" applyFill="1" applyBorder="1" applyAlignment="1">
      <alignment horizontal="center"/>
    </xf>
    <xf numFmtId="0" fontId="9" fillId="0" borderId="16" xfId="1" applyFont="1" applyBorder="1" applyAlignment="1">
      <alignment horizontal="left"/>
    </xf>
    <xf numFmtId="0" fontId="9" fillId="0" borderId="17" xfId="1" applyFont="1" applyBorder="1" applyAlignment="1">
      <alignment horizontal="left"/>
    </xf>
    <xf numFmtId="3" fontId="9" fillId="0" borderId="18" xfId="1" applyNumberFormat="1" applyFont="1" applyBorder="1" applyAlignment="1">
      <alignment horizontal="center"/>
    </xf>
    <xf numFmtId="3" fontId="9" fillId="0" borderId="19" xfId="1" applyNumberFormat="1" applyFont="1" applyBorder="1" applyAlignment="1">
      <alignment horizontal="center"/>
    </xf>
    <xf numFmtId="1" fontId="9" fillId="0" borderId="18" xfId="1" applyNumberFormat="1" applyFont="1" applyFill="1" applyBorder="1" applyAlignment="1">
      <alignment horizontal="center"/>
    </xf>
    <xf numFmtId="1" fontId="9" fillId="0" borderId="18" xfId="1" applyNumberFormat="1" applyFont="1" applyBorder="1" applyAlignment="1">
      <alignment horizontal="center"/>
    </xf>
    <xf numFmtId="0" fontId="9" fillId="0" borderId="20" xfId="1" applyFont="1" applyBorder="1" applyAlignment="1">
      <alignment horizontal="left"/>
    </xf>
    <xf numFmtId="0" fontId="9" fillId="0" borderId="21" xfId="1" applyFont="1" applyBorder="1" applyAlignment="1">
      <alignment horizontal="left"/>
    </xf>
    <xf numFmtId="1" fontId="9" fillId="0" borderId="0" xfId="1" applyNumberFormat="1" applyFont="1"/>
    <xf numFmtId="4" fontId="9" fillId="0" borderId="0" xfId="1" applyNumberFormat="1" applyFont="1" applyAlignment="1">
      <alignment horizontal="center"/>
    </xf>
    <xf numFmtId="0" fontId="9" fillId="0" borderId="0" xfId="1" applyFont="1"/>
    <xf numFmtId="0" fontId="12" fillId="2" borderId="22" xfId="1" applyFont="1" applyFill="1" applyBorder="1" applyAlignment="1">
      <alignment horizontal="center"/>
    </xf>
    <xf numFmtId="0" fontId="12" fillId="2" borderId="15" xfId="1" applyFont="1" applyFill="1" applyBorder="1" applyAlignment="1">
      <alignment horizontal="center"/>
    </xf>
    <xf numFmtId="3" fontId="12" fillId="2" borderId="23" xfId="1" applyNumberFormat="1" applyFont="1" applyFill="1" applyBorder="1" applyAlignment="1">
      <alignment horizontal="center"/>
    </xf>
    <xf numFmtId="3" fontId="12" fillId="2" borderId="24" xfId="1" applyNumberFormat="1" applyFont="1" applyFill="1" applyBorder="1" applyAlignment="1">
      <alignment horizontal="center"/>
    </xf>
    <xf numFmtId="0" fontId="7" fillId="0" borderId="16" xfId="1" applyFont="1" applyBorder="1" applyAlignment="1">
      <alignment horizontal="left"/>
    </xf>
    <xf numFmtId="0" fontId="7" fillId="0" borderId="17" xfId="1" applyFont="1" applyBorder="1" applyAlignment="1">
      <alignment horizontal="left"/>
    </xf>
    <xf numFmtId="3" fontId="7" fillId="0" borderId="18" xfId="1" applyNumberFormat="1" applyFont="1" applyBorder="1" applyAlignment="1">
      <alignment horizontal="center"/>
    </xf>
    <xf numFmtId="3" fontId="7" fillId="0" borderId="19" xfId="1" applyNumberFormat="1" applyFont="1" applyBorder="1" applyAlignment="1">
      <alignment horizontal="center"/>
    </xf>
    <xf numFmtId="1" fontId="7" fillId="0" borderId="18" xfId="1" applyNumberFormat="1" applyFont="1" applyFill="1" applyBorder="1" applyAlignment="1">
      <alignment horizontal="center"/>
    </xf>
    <xf numFmtId="1" fontId="7" fillId="0" borderId="18" xfId="1" applyNumberFormat="1" applyFont="1" applyBorder="1" applyAlignment="1">
      <alignment horizontal="center"/>
    </xf>
    <xf numFmtId="0" fontId="9" fillId="0" borderId="25" xfId="1" applyFont="1" applyBorder="1" applyAlignment="1">
      <alignment horizontal="left"/>
    </xf>
    <xf numFmtId="0" fontId="9" fillId="0" borderId="26" xfId="1" applyFont="1" applyBorder="1" applyAlignment="1">
      <alignment horizontal="left"/>
    </xf>
    <xf numFmtId="0" fontId="9" fillId="0" borderId="27" xfId="1" applyFont="1" applyBorder="1" applyAlignment="1">
      <alignment horizontal="left"/>
    </xf>
    <xf numFmtId="0" fontId="9" fillId="0" borderId="19" xfId="1" applyFont="1" applyBorder="1" applyAlignment="1">
      <alignment horizontal="left"/>
    </xf>
    <xf numFmtId="3" fontId="9" fillId="0" borderId="28" xfId="1" applyNumberFormat="1" applyFont="1" applyBorder="1" applyAlignment="1">
      <alignment horizontal="center"/>
    </xf>
    <xf numFmtId="3" fontId="9" fillId="3" borderId="17" xfId="1" applyNumberFormat="1" applyFont="1" applyFill="1" applyBorder="1" applyAlignment="1">
      <alignment horizontal="center"/>
    </xf>
    <xf numFmtId="3" fontId="9" fillId="3" borderId="29" xfId="1" applyNumberFormat="1" applyFont="1" applyFill="1" applyBorder="1" applyAlignment="1">
      <alignment horizontal="center"/>
    </xf>
    <xf numFmtId="4" fontId="13" fillId="0" borderId="0" xfId="0" applyNumberFormat="1" applyFont="1" applyAlignment="1">
      <alignment horizontal="center"/>
    </xf>
    <xf numFmtId="3" fontId="9" fillId="3" borderId="30" xfId="1" applyNumberFormat="1" applyFont="1" applyFill="1" applyBorder="1" applyAlignment="1">
      <alignment horizontal="center"/>
    </xf>
    <xf numFmtId="3" fontId="9" fillId="3" borderId="19" xfId="1" applyNumberFormat="1" applyFont="1" applyFill="1" applyBorder="1" applyAlignment="1">
      <alignment horizontal="center"/>
    </xf>
    <xf numFmtId="0" fontId="9" fillId="0" borderId="31" xfId="1" applyFont="1" applyBorder="1" applyAlignment="1">
      <alignment horizontal="left"/>
    </xf>
    <xf numFmtId="0" fontId="9" fillId="0" borderId="29" xfId="1" applyFont="1" applyBorder="1" applyAlignment="1">
      <alignment horizontal="left"/>
    </xf>
    <xf numFmtId="3" fontId="9" fillId="0" borderId="29" xfId="1" applyNumberFormat="1" applyFont="1" applyBorder="1" applyAlignment="1">
      <alignment horizontal="center"/>
    </xf>
    <xf numFmtId="3" fontId="9" fillId="4" borderId="29" xfId="1" applyNumberFormat="1" applyFont="1" applyFill="1" applyBorder="1" applyAlignment="1">
      <alignment horizontal="center"/>
    </xf>
    <xf numFmtId="3" fontId="9" fillId="0" borderId="18" xfId="1" applyNumberFormat="1" applyFont="1" applyFill="1" applyBorder="1" applyAlignment="1">
      <alignment horizontal="center"/>
    </xf>
    <xf numFmtId="0" fontId="7" fillId="0" borderId="20" xfId="1" applyFont="1" applyBorder="1" applyAlignment="1">
      <alignment horizontal="left"/>
    </xf>
    <xf numFmtId="0" fontId="7" fillId="0" borderId="21" xfId="1" applyFont="1" applyBorder="1" applyAlignment="1">
      <alignment horizontal="left"/>
    </xf>
    <xf numFmtId="3" fontId="7" fillId="0" borderId="28" xfId="1" applyNumberFormat="1" applyFont="1" applyBorder="1" applyAlignment="1">
      <alignment horizontal="center"/>
    </xf>
    <xf numFmtId="3" fontId="7" fillId="0" borderId="26" xfId="1" applyNumberFormat="1" applyFont="1" applyBorder="1" applyAlignment="1">
      <alignment horizontal="center"/>
    </xf>
    <xf numFmtId="1" fontId="7" fillId="0" borderId="28" xfId="1" applyNumberFormat="1" applyFont="1" applyBorder="1" applyAlignment="1">
      <alignment horizontal="center"/>
    </xf>
    <xf numFmtId="0" fontId="4" fillId="5" borderId="32" xfId="1" applyFont="1" applyFill="1" applyBorder="1" applyAlignment="1">
      <alignment horizontal="center"/>
    </xf>
    <xf numFmtId="0" fontId="4" fillId="5" borderId="33" xfId="1" applyFont="1" applyFill="1" applyBorder="1" applyAlignment="1">
      <alignment horizontal="center"/>
    </xf>
    <xf numFmtId="3" fontId="4" fillId="5" borderId="32" xfId="1" applyNumberFormat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3" fontId="4" fillId="4" borderId="5" xfId="1" applyNumberFormat="1" applyFont="1" applyFill="1" applyBorder="1" applyAlignment="1">
      <alignment horizontal="center"/>
    </xf>
    <xf numFmtId="3" fontId="4" fillId="4" borderId="34" xfId="1" applyNumberFormat="1" applyFont="1" applyFill="1" applyBorder="1" applyAlignment="1">
      <alignment horizontal="center"/>
    </xf>
    <xf numFmtId="0" fontId="9" fillId="4" borderId="35" xfId="1" applyFont="1" applyFill="1" applyBorder="1" applyAlignment="1">
      <alignment horizontal="left" wrapText="1"/>
    </xf>
    <xf numFmtId="0" fontId="9" fillId="4" borderId="36" xfId="1" applyFont="1" applyFill="1" applyBorder="1" applyAlignment="1">
      <alignment horizontal="left" wrapText="1"/>
    </xf>
    <xf numFmtId="3" fontId="9" fillId="4" borderId="28" xfId="1" applyNumberFormat="1" applyFont="1" applyFill="1" applyBorder="1" applyAlignment="1">
      <alignment horizontal="center"/>
    </xf>
    <xf numFmtId="3" fontId="12" fillId="2" borderId="22" xfId="1" applyNumberFormat="1" applyFont="1" applyFill="1" applyBorder="1" applyAlignment="1">
      <alignment horizontal="center"/>
    </xf>
    <xf numFmtId="3" fontId="9" fillId="2" borderId="2" xfId="1" applyNumberFormat="1" applyFont="1" applyFill="1" applyBorder="1" applyAlignment="1">
      <alignment horizontal="center"/>
    </xf>
    <xf numFmtId="3" fontId="9" fillId="2" borderId="3" xfId="1" applyNumberFormat="1" applyFont="1" applyFill="1" applyBorder="1" applyAlignment="1">
      <alignment horizontal="center"/>
    </xf>
    <xf numFmtId="3" fontId="12" fillId="2" borderId="9" xfId="1" applyNumberFormat="1" applyFont="1" applyFill="1" applyBorder="1" applyAlignment="1">
      <alignment horizontal="center"/>
    </xf>
    <xf numFmtId="3" fontId="9" fillId="2" borderId="29" xfId="1" applyNumberFormat="1" applyFont="1" applyFill="1" applyBorder="1" applyAlignment="1">
      <alignment horizontal="center"/>
    </xf>
    <xf numFmtId="3" fontId="9" fillId="2" borderId="37" xfId="1" applyNumberFormat="1" applyFont="1" applyFill="1" applyBorder="1" applyAlignment="1">
      <alignment horizontal="center"/>
    </xf>
    <xf numFmtId="3" fontId="9" fillId="2" borderId="28" xfId="1" applyNumberFormat="1" applyFont="1" applyFill="1" applyBorder="1" applyAlignment="1">
      <alignment horizontal="center"/>
    </xf>
    <xf numFmtId="3" fontId="9" fillId="2" borderId="26" xfId="1" applyNumberFormat="1" applyFont="1" applyFill="1" applyBorder="1" applyAlignment="1">
      <alignment horizontal="center"/>
    </xf>
    <xf numFmtId="0" fontId="12" fillId="2" borderId="38" xfId="1" applyFont="1" applyFill="1" applyBorder="1" applyAlignment="1">
      <alignment horizontal="center"/>
    </xf>
    <xf numFmtId="0" fontId="12" fillId="2" borderId="39" xfId="1" applyFont="1" applyFill="1" applyBorder="1" applyAlignment="1">
      <alignment horizontal="center"/>
    </xf>
    <xf numFmtId="3" fontId="12" fillId="2" borderId="40" xfId="1" applyNumberFormat="1" applyFont="1" applyFill="1" applyBorder="1" applyAlignment="1">
      <alignment horizontal="center"/>
    </xf>
    <xf numFmtId="3" fontId="12" fillId="2" borderId="41" xfId="1" applyNumberFormat="1" applyFont="1" applyFill="1" applyBorder="1" applyAlignment="1">
      <alignment horizontal="center"/>
    </xf>
    <xf numFmtId="3" fontId="9" fillId="2" borderId="41" xfId="1" applyNumberFormat="1" applyFont="1" applyFill="1" applyBorder="1" applyAlignment="1">
      <alignment horizontal="center"/>
    </xf>
    <xf numFmtId="3" fontId="9" fillId="2" borderId="42" xfId="1" applyNumberFormat="1" applyFont="1" applyFill="1" applyBorder="1" applyAlignment="1">
      <alignment horizontal="center"/>
    </xf>
    <xf numFmtId="0" fontId="9" fillId="4" borderId="43" xfId="1" applyFont="1" applyFill="1" applyBorder="1" applyAlignment="1">
      <alignment horizontal="left" wrapText="1"/>
    </xf>
    <xf numFmtId="0" fontId="0" fillId="4" borderId="24" xfId="0" applyFill="1" applyBorder="1" applyAlignment="1">
      <alignment horizontal="left" wrapText="1"/>
    </xf>
    <xf numFmtId="3" fontId="9" fillId="4" borderId="11" xfId="1" applyNumberFormat="1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3" fontId="4" fillId="5" borderId="44" xfId="1" applyNumberFormat="1" applyFont="1" applyFill="1" applyBorder="1" applyAlignment="1">
      <alignment horizontal="center"/>
    </xf>
    <xf numFmtId="3" fontId="4" fillId="5" borderId="33" xfId="1" applyNumberFormat="1" applyFont="1" applyFill="1" applyBorder="1" applyAlignment="1">
      <alignment horizontal="center"/>
    </xf>
    <xf numFmtId="0" fontId="4" fillId="0" borderId="45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46" xfId="1" applyFont="1" applyBorder="1" applyAlignment="1">
      <alignment horizontal="center"/>
    </xf>
    <xf numFmtId="0" fontId="9" fillId="0" borderId="22" xfId="1" applyFont="1" applyBorder="1" applyAlignment="1">
      <alignment horizontal="left" wrapText="1"/>
    </xf>
    <xf numFmtId="0" fontId="9" fillId="0" borderId="14" xfId="1" applyFont="1" applyBorder="1" applyAlignment="1">
      <alignment horizontal="left" wrapText="1"/>
    </xf>
    <xf numFmtId="3" fontId="9" fillId="0" borderId="14" xfId="1" applyNumberFormat="1" applyFont="1" applyBorder="1" applyAlignment="1">
      <alignment horizontal="center"/>
    </xf>
    <xf numFmtId="1" fontId="9" fillId="0" borderId="14" xfId="1" applyNumberFormat="1" applyFont="1" applyBorder="1" applyAlignment="1">
      <alignment horizontal="center"/>
    </xf>
    <xf numFmtId="3" fontId="9" fillId="0" borderId="15" xfId="1" applyNumberFormat="1" applyFont="1" applyBorder="1" applyAlignment="1">
      <alignment horizontal="center"/>
    </xf>
    <xf numFmtId="0" fontId="9" fillId="0" borderId="31" xfId="1" applyFont="1" applyBorder="1" applyAlignment="1">
      <alignment horizontal="left" wrapText="1"/>
    </xf>
    <xf numFmtId="0" fontId="9" fillId="0" borderId="29" xfId="1" applyFont="1" applyBorder="1" applyAlignment="1">
      <alignment horizontal="left" wrapText="1"/>
    </xf>
    <xf numFmtId="0" fontId="7" fillId="0" borderId="40" xfId="1" applyFont="1" applyBorder="1" applyAlignment="1">
      <alignment horizontal="left"/>
    </xf>
    <xf numFmtId="0" fontId="7" fillId="0" borderId="41" xfId="1" applyFont="1" applyBorder="1" applyAlignment="1">
      <alignment horizontal="left"/>
    </xf>
    <xf numFmtId="3" fontId="7" fillId="0" borderId="41" xfId="1" applyNumberFormat="1" applyFont="1" applyBorder="1" applyAlignment="1">
      <alignment horizontal="center"/>
    </xf>
    <xf numFmtId="3" fontId="9" fillId="0" borderId="41" xfId="1" applyNumberFormat="1" applyFont="1" applyBorder="1" applyAlignment="1">
      <alignment horizontal="center"/>
    </xf>
    <xf numFmtId="3" fontId="7" fillId="0" borderId="42" xfId="1" applyNumberFormat="1" applyFont="1" applyBorder="1" applyAlignment="1">
      <alignment horizontal="center"/>
    </xf>
    <xf numFmtId="0" fontId="4" fillId="5" borderId="47" xfId="1" applyFont="1" applyFill="1" applyBorder="1" applyAlignment="1">
      <alignment horizontal="center"/>
    </xf>
    <xf numFmtId="0" fontId="4" fillId="5" borderId="48" xfId="1" applyFont="1" applyFill="1" applyBorder="1" applyAlignment="1">
      <alignment horizontal="center"/>
    </xf>
    <xf numFmtId="3" fontId="4" fillId="5" borderId="48" xfId="1" applyNumberFormat="1" applyFont="1" applyFill="1" applyBorder="1" applyAlignment="1">
      <alignment horizontal="center"/>
    </xf>
    <xf numFmtId="0" fontId="4" fillId="5" borderId="32" xfId="1" applyFont="1" applyFill="1" applyBorder="1" applyAlignment="1">
      <alignment horizontal="left"/>
    </xf>
    <xf numFmtId="0" fontId="4" fillId="5" borderId="33" xfId="1" applyFont="1" applyFill="1" applyBorder="1" applyAlignment="1">
      <alignment horizontal="left"/>
    </xf>
    <xf numFmtId="0" fontId="9" fillId="4" borderId="49" xfId="1" applyFont="1" applyFill="1" applyBorder="1" applyAlignment="1">
      <alignment horizontal="center" wrapText="1"/>
    </xf>
    <xf numFmtId="0" fontId="9" fillId="4" borderId="23" xfId="1" applyFont="1" applyFill="1" applyBorder="1" applyAlignment="1">
      <alignment horizontal="center" wrapText="1"/>
    </xf>
    <xf numFmtId="0" fontId="3" fillId="0" borderId="0" xfId="1" applyFont="1"/>
    <xf numFmtId="0" fontId="13" fillId="0" borderId="0" xfId="0" applyFont="1"/>
    <xf numFmtId="0" fontId="9" fillId="4" borderId="29" xfId="1" applyFont="1" applyFill="1" applyBorder="1" applyAlignment="1">
      <alignment horizontal="center" wrapText="1"/>
    </xf>
    <xf numFmtId="0" fontId="13" fillId="0" borderId="29" xfId="0" applyFont="1" applyBorder="1" applyAlignment="1">
      <alignment horizontal="center" wrapText="1"/>
    </xf>
    <xf numFmtId="0" fontId="9" fillId="4" borderId="50" xfId="1" applyFont="1" applyFill="1" applyBorder="1" applyAlignment="1">
      <alignment horizontal="center" wrapText="1"/>
    </xf>
    <xf numFmtId="3" fontId="9" fillId="4" borderId="24" xfId="1" applyNumberFormat="1" applyFont="1" applyFill="1" applyBorder="1" applyAlignment="1">
      <alignment horizontal="center"/>
    </xf>
    <xf numFmtId="3" fontId="9" fillId="0" borderId="24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7" fillId="0" borderId="4" xfId="1" applyFont="1" applyBorder="1" applyAlignment="1">
      <alignment horizontal="left"/>
    </xf>
    <xf numFmtId="0" fontId="7" fillId="0" borderId="5" xfId="1" applyFont="1" applyBorder="1" applyAlignment="1">
      <alignment horizontal="left"/>
    </xf>
    <xf numFmtId="0" fontId="7" fillId="0" borderId="5" xfId="1" applyFont="1" applyBorder="1" applyAlignment="1"/>
    <xf numFmtId="0" fontId="7" fillId="0" borderId="34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3;&#1100;&#1079;&#1086;&#1074;&#1072;&#1090;&#1077;&#1083;&#1080;/&#1055;&#1086;&#1083;&#1100;&#1079;&#1086;&#1074;&#1072;&#1090;&#1077;&#1083;&#1100;/Documents/&#1056;&#1050;&#1062;%20&#1086;&#1090;&#1095;&#1077;&#1090;&#1099;/&#1054;&#1054;&#1054;%20&#1059;&#1050;%20&#1069;&#1090;&#1072;&#1083;&#1086;&#1085;%202019%20(&#1075;&#1086;&#1076;)%20+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1"/>
      <sheetName val="Бон11"/>
      <sheetName val="Бон15"/>
      <sheetName val="Вяйн.8"/>
      <sheetName val="Гор.14"/>
      <sheetName val="Др.11"/>
      <sheetName val="Др.5"/>
      <sheetName val="Др.6"/>
      <sheetName val="Др.7"/>
      <sheetName val="Др.9"/>
      <sheetName val="Жел.10"/>
      <sheetName val="Жел.12"/>
      <sheetName val="Жел.14"/>
      <sheetName val="Жел.18"/>
      <sheetName val="Жел.20"/>
      <sheetName val="Жел.22"/>
      <sheetName val="Зел.15"/>
      <sheetName val="Зел.6"/>
      <sheetName val="Кар.75"/>
      <sheetName val="Кир10"/>
      <sheetName val="Кир.13"/>
      <sheetName val="Комс.5"/>
      <sheetName val="Лен22"/>
      <sheetName val="лен24"/>
      <sheetName val="маяк7"/>
      <sheetName val="Маяк8"/>
      <sheetName val="Маяк9"/>
      <sheetName val="Пер14а"/>
      <sheetName val="Поб.13"/>
      <sheetName val="Пуш2"/>
      <sheetName val="Сад28"/>
      <sheetName val="Сов.19"/>
      <sheetName val="Фан.т.7а"/>
      <sheetName val="Шв9"/>
      <sheetName val="Свод2"/>
      <sheetName val="Хш13"/>
      <sheetName val="Хш14"/>
      <sheetName val="Хш22"/>
      <sheetName val="свод3"/>
      <sheetName val="40лет4"/>
      <sheetName val="Гаг21"/>
      <sheetName val="Цен.1"/>
      <sheetName val="Цент2"/>
      <sheetName val="Цент.3"/>
      <sheetName val="Лист2"/>
    </sheetNames>
    <sheetDataSet>
      <sheetData sheetId="0" refreshError="1"/>
      <sheetData sheetId="1" refreshError="1">
        <row r="17">
          <cell r="C17">
            <v>729449.88000000012</v>
          </cell>
          <cell r="F17">
            <v>369892.31999999995</v>
          </cell>
          <cell r="H17">
            <v>634.53</v>
          </cell>
          <cell r="K17">
            <v>159554.85000000003</v>
          </cell>
          <cell r="O17">
            <v>210910.36000000002</v>
          </cell>
          <cell r="P17">
            <v>32967.39</v>
          </cell>
          <cell r="Q17">
            <v>19192.05</v>
          </cell>
          <cell r="T17">
            <v>12626.720000000001</v>
          </cell>
        </row>
        <row r="33">
          <cell r="C33">
            <v>716936.55999999994</v>
          </cell>
          <cell r="F33">
            <v>366729.17000000004</v>
          </cell>
          <cell r="H33">
            <v>21441.170000000002</v>
          </cell>
          <cell r="I33">
            <v>14202.59</v>
          </cell>
          <cell r="J33">
            <v>41054.9</v>
          </cell>
          <cell r="K33">
            <v>156951.65000000002</v>
          </cell>
          <cell r="M33">
            <v>2003.3999999999999</v>
          </cell>
          <cell r="N33">
            <v>434.09999999999991</v>
          </cell>
          <cell r="O33">
            <v>148724.82999999999</v>
          </cell>
          <cell r="P33">
            <v>33687.170000000006</v>
          </cell>
          <cell r="Q33">
            <v>18575.030000000002</v>
          </cell>
          <cell r="T33">
            <v>12050.83</v>
          </cell>
          <cell r="U33">
            <v>128.28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6"/>
  <sheetViews>
    <sheetView tabSelected="1" workbookViewId="0">
      <selection activeCell="A57" sqref="A57:XFD86"/>
    </sheetView>
  </sheetViews>
  <sheetFormatPr defaultColWidth="9.109375"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0" width="9.6640625" hidden="1" customWidth="1"/>
    <col min="11" max="11" width="0" hidden="1" customWidth="1"/>
    <col min="12" max="12" width="13.5546875" style="70" hidden="1" customWidth="1"/>
    <col min="13" max="13" width="13.33203125" hidden="1" customWidth="1"/>
    <col min="14" max="16" width="0" hidden="1" customWidth="1"/>
  </cols>
  <sheetData>
    <row r="1" spans="1:17" x14ac:dyDescent="0.3">
      <c r="A1" s="1"/>
      <c r="B1" s="1"/>
      <c r="C1" s="1"/>
      <c r="D1" s="1"/>
      <c r="E1" s="1"/>
      <c r="F1" s="2"/>
      <c r="G1" s="2"/>
      <c r="H1" s="2"/>
      <c r="I1" s="3" t="s">
        <v>0</v>
      </c>
      <c r="J1" s="1"/>
      <c r="K1" s="1"/>
      <c r="L1" s="4"/>
      <c r="M1" s="1"/>
      <c r="N1" s="1"/>
    </row>
    <row r="2" spans="1:17" x14ac:dyDescent="0.3">
      <c r="A2" s="1"/>
      <c r="B2" s="1"/>
      <c r="C2" s="1"/>
      <c r="D2" s="1"/>
      <c r="E2" s="1"/>
      <c r="F2" s="2"/>
      <c r="G2" s="2"/>
      <c r="H2" s="2"/>
      <c r="I2" s="3" t="s">
        <v>1</v>
      </c>
      <c r="J2" s="1"/>
      <c r="K2" s="1"/>
      <c r="L2" s="4"/>
      <c r="M2" s="1"/>
      <c r="N2" s="1"/>
    </row>
    <row r="3" spans="1:17" x14ac:dyDescent="0.3">
      <c r="A3" s="5" t="s">
        <v>2</v>
      </c>
      <c r="B3" s="5"/>
      <c r="C3" s="5"/>
      <c r="D3" s="5"/>
      <c r="E3" s="5"/>
      <c r="F3" s="5"/>
      <c r="G3" s="5"/>
      <c r="H3" s="5"/>
      <c r="I3" s="5"/>
      <c r="J3" s="1"/>
      <c r="K3" s="1"/>
      <c r="L3" s="4"/>
      <c r="M3" s="1"/>
      <c r="N3" s="1"/>
    </row>
    <row r="4" spans="1:17" ht="15" thickBot="1" x14ac:dyDescent="0.35">
      <c r="A4" s="5" t="s">
        <v>3</v>
      </c>
      <c r="B4" s="5"/>
      <c r="C4" s="5"/>
      <c r="D4" s="5"/>
      <c r="E4" s="5"/>
      <c r="F4" s="5"/>
      <c r="G4" s="5"/>
      <c r="H4" s="5"/>
      <c r="I4" s="5"/>
      <c r="J4" s="1"/>
      <c r="K4" s="1"/>
      <c r="L4" s="4"/>
      <c r="M4" s="1"/>
      <c r="N4" s="1"/>
    </row>
    <row r="5" spans="1:17" ht="48.6" thickBot="1" x14ac:dyDescent="0.35">
      <c r="A5" s="6" t="s">
        <v>4</v>
      </c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9" t="s">
        <v>11</v>
      </c>
      <c r="J5" s="1"/>
      <c r="K5" s="10"/>
      <c r="L5" s="10"/>
      <c r="M5" s="1"/>
      <c r="N5" s="1"/>
    </row>
    <row r="6" spans="1:17" x14ac:dyDescent="0.3">
      <c r="A6" s="11">
        <v>1</v>
      </c>
      <c r="B6" s="12"/>
      <c r="C6" s="13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5">
        <v>8</v>
      </c>
      <c r="J6" s="16"/>
      <c r="K6" s="17"/>
      <c r="L6" s="18"/>
      <c r="M6" s="1"/>
      <c r="N6" s="1"/>
    </row>
    <row r="7" spans="1:17" x14ac:dyDescent="0.3">
      <c r="A7" s="19" t="s">
        <v>12</v>
      </c>
      <c r="B7" s="20"/>
      <c r="C7" s="20"/>
      <c r="D7" s="20"/>
      <c r="E7" s="20"/>
      <c r="F7" s="20"/>
      <c r="G7" s="20"/>
      <c r="H7" s="20"/>
      <c r="I7" s="21"/>
      <c r="J7" s="16"/>
      <c r="K7" s="17"/>
      <c r="L7" s="18"/>
      <c r="M7" s="1"/>
      <c r="N7" s="1"/>
    </row>
    <row r="8" spans="1:17" x14ac:dyDescent="0.3">
      <c r="A8" s="22" t="s">
        <v>13</v>
      </c>
      <c r="B8" s="23"/>
      <c r="C8" s="24">
        <v>-36.080000000016298</v>
      </c>
      <c r="D8" s="25">
        <v>27978.59</v>
      </c>
      <c r="E8" s="26">
        <f>SUM(E9:E10)</f>
        <v>232234.57</v>
      </c>
      <c r="F8" s="27">
        <f>232234.57-0.01</f>
        <v>232234.56</v>
      </c>
      <c r="G8" s="24">
        <f>SUM(G9:G10)</f>
        <v>234648.08</v>
      </c>
      <c r="H8" s="24">
        <f>C8+E8-F8</f>
        <v>-36.070000000006985</v>
      </c>
      <c r="I8" s="25">
        <f>D8+E8-G8</f>
        <v>25565.080000000016</v>
      </c>
      <c r="J8" s="28"/>
      <c r="K8" s="29"/>
      <c r="L8" s="30">
        <f>[1]Бон11!$C$17</f>
        <v>729449.88000000012</v>
      </c>
      <c r="M8" s="29">
        <f>[1]Бон11!$C$33</f>
        <v>716936.55999999994</v>
      </c>
      <c r="N8" s="29">
        <v>2546.62</v>
      </c>
      <c r="O8">
        <v>1632.44</v>
      </c>
    </row>
    <row r="9" spans="1:17" hidden="1" x14ac:dyDescent="0.3">
      <c r="A9" s="32" t="s">
        <v>14</v>
      </c>
      <c r="B9" s="33"/>
      <c r="C9" s="34"/>
      <c r="D9" s="35">
        <v>26480.129999999976</v>
      </c>
      <c r="E9" s="36">
        <v>224887.28</v>
      </c>
      <c r="F9" s="36"/>
      <c r="G9" s="34">
        <v>226551.56</v>
      </c>
      <c r="H9" s="34"/>
      <c r="I9" s="35">
        <f>D9+E9-G9</f>
        <v>24815.849999999977</v>
      </c>
      <c r="J9" s="28"/>
      <c r="K9" s="29"/>
      <c r="L9" s="30"/>
      <c r="M9" s="29"/>
      <c r="N9" s="29"/>
      <c r="Q9" s="31" t="e">
        <f>#REF!-I9</f>
        <v>#REF!</v>
      </c>
    </row>
    <row r="10" spans="1:17" hidden="1" x14ac:dyDescent="0.3">
      <c r="A10" s="37" t="s">
        <v>15</v>
      </c>
      <c r="B10" s="38"/>
      <c r="C10" s="39"/>
      <c r="D10" s="40">
        <f>1498.46-749.23</f>
        <v>749.23</v>
      </c>
      <c r="E10" s="41">
        <f>7347.29</f>
        <v>7347.29</v>
      </c>
      <c r="F10" s="41"/>
      <c r="G10" s="39">
        <f>8096.52</f>
        <v>8096.52</v>
      </c>
      <c r="H10" s="39"/>
      <c r="I10" s="35">
        <f>D10+E10-G10</f>
        <v>0</v>
      </c>
      <c r="J10" s="28"/>
      <c r="K10" s="29"/>
      <c r="L10" s="30"/>
      <c r="M10" s="29"/>
      <c r="N10" s="29"/>
      <c r="Q10" s="31" t="e">
        <f>#REF!-I10</f>
        <v>#REF!</v>
      </c>
    </row>
    <row r="11" spans="1:17" x14ac:dyDescent="0.3">
      <c r="A11" s="42"/>
      <c r="B11" s="43"/>
      <c r="C11" s="44"/>
      <c r="D11" s="45"/>
      <c r="E11" s="46"/>
      <c r="F11" s="47"/>
      <c r="G11" s="44"/>
      <c r="H11" s="44"/>
      <c r="I11" s="45"/>
      <c r="J11" s="28"/>
      <c r="K11" s="29"/>
      <c r="L11" s="30"/>
      <c r="M11" s="29"/>
      <c r="N11" s="29"/>
      <c r="Q11" s="31"/>
    </row>
    <row r="12" spans="1:17" x14ac:dyDescent="0.3">
      <c r="A12" s="48" t="s">
        <v>16</v>
      </c>
      <c r="B12" s="49"/>
      <c r="C12" s="24">
        <v>27385.009999999995</v>
      </c>
      <c r="D12" s="25">
        <v>4750.5599999999904</v>
      </c>
      <c r="E12" s="26">
        <f>SUM(E13:E14)</f>
        <v>39380.86</v>
      </c>
      <c r="F12" s="27">
        <v>7425</v>
      </c>
      <c r="G12" s="24">
        <f>SUM(G13:G14)</f>
        <v>39790.129999999997</v>
      </c>
      <c r="H12" s="24">
        <f>C12+E12-F12</f>
        <v>59340.869999999995</v>
      </c>
      <c r="I12" s="25">
        <f>D12+E12-G12</f>
        <v>4341.2899999999936</v>
      </c>
      <c r="J12" s="28"/>
      <c r="K12" s="50"/>
      <c r="L12" s="51">
        <f>[1]Бон11!$F$17</f>
        <v>369892.31999999995</v>
      </c>
      <c r="M12" s="52">
        <f>[1]Бон11!$F$33</f>
        <v>366729.17000000004</v>
      </c>
      <c r="N12" s="52">
        <f>84.34+621.74</f>
        <v>706.08</v>
      </c>
      <c r="Q12" s="31"/>
    </row>
    <row r="13" spans="1:17" hidden="1" x14ac:dyDescent="0.3">
      <c r="A13" s="53" t="s">
        <v>14</v>
      </c>
      <c r="B13" s="54"/>
      <c r="C13" s="55"/>
      <c r="D13" s="34">
        <v>4496.4599999999955</v>
      </c>
      <c r="E13" s="36">
        <v>38134.949999999997</v>
      </c>
      <c r="F13" s="36"/>
      <c r="G13" s="34">
        <v>38417.17</v>
      </c>
      <c r="H13" s="34"/>
      <c r="I13" s="35">
        <f>D13+E13-G13</f>
        <v>4214.2399999999907</v>
      </c>
      <c r="J13" s="28"/>
      <c r="K13" s="50"/>
      <c r="L13" s="51"/>
      <c r="M13" s="52"/>
      <c r="N13" s="52"/>
      <c r="Q13" s="31" t="e">
        <f>#REF!-I13</f>
        <v>#REF!</v>
      </c>
    </row>
    <row r="14" spans="1:17" hidden="1" x14ac:dyDescent="0.3">
      <c r="A14" s="37" t="s">
        <v>15</v>
      </c>
      <c r="B14" s="38"/>
      <c r="C14" s="56"/>
      <c r="D14" s="39">
        <f>254.1-127.05</f>
        <v>127.05</v>
      </c>
      <c r="E14" s="41">
        <f>1245.91</f>
        <v>1245.9100000000001</v>
      </c>
      <c r="F14" s="41"/>
      <c r="G14" s="39">
        <f>1372.96</f>
        <v>1372.96</v>
      </c>
      <c r="H14" s="39"/>
      <c r="I14" s="35">
        <f>D14+E14-G14</f>
        <v>0</v>
      </c>
      <c r="J14" s="28"/>
      <c r="K14" s="50"/>
      <c r="L14" s="51"/>
      <c r="M14" s="52"/>
      <c r="N14" s="52"/>
      <c r="Q14" s="31" t="e">
        <f>#REF!-I14</f>
        <v>#REF!</v>
      </c>
    </row>
    <row r="15" spans="1:17" x14ac:dyDescent="0.3">
      <c r="A15" s="57"/>
      <c r="B15" s="58"/>
      <c r="C15" s="59"/>
      <c r="D15" s="60"/>
      <c r="E15" s="61"/>
      <c r="F15" s="62"/>
      <c r="G15" s="59"/>
      <c r="H15" s="59"/>
      <c r="I15" s="60"/>
      <c r="J15" s="1"/>
      <c r="K15" s="1"/>
      <c r="L15" s="4"/>
      <c r="M15" s="1"/>
      <c r="N15" s="1"/>
      <c r="Q15" s="31"/>
    </row>
    <row r="16" spans="1:17" x14ac:dyDescent="0.3">
      <c r="A16" s="63" t="s">
        <v>17</v>
      </c>
      <c r="B16" s="64"/>
      <c r="C16" s="24">
        <v>0</v>
      </c>
      <c r="D16" s="25">
        <v>8143.7700000000041</v>
      </c>
      <c r="E16" s="26">
        <f>SUM(E17:E18)</f>
        <v>67510.05</v>
      </c>
      <c r="F16" s="26">
        <v>67510.05</v>
      </c>
      <c r="G16" s="24">
        <f>SUM(G17:G18)</f>
        <v>68211.64</v>
      </c>
      <c r="H16" s="24">
        <f>C16+E16-F16</f>
        <v>0</v>
      </c>
      <c r="I16" s="25">
        <f>D16+E16-G16</f>
        <v>7442.1800000000076</v>
      </c>
      <c r="J16" s="1"/>
      <c r="K16" s="1"/>
      <c r="L16" s="4">
        <f>[1]Бон11!$K$17</f>
        <v>159554.85000000003</v>
      </c>
      <c r="M16" s="1">
        <f>[1]Бон11!$K$33</f>
        <v>156951.65000000002</v>
      </c>
      <c r="N16" s="1">
        <v>295.8</v>
      </c>
      <c r="O16">
        <v>356.7</v>
      </c>
      <c r="Q16" s="31"/>
    </row>
    <row r="17" spans="1:17" hidden="1" x14ac:dyDescent="0.3">
      <c r="A17" s="32" t="s">
        <v>14</v>
      </c>
      <c r="B17" s="33"/>
      <c r="C17" s="34"/>
      <c r="D17" s="35">
        <v>7708.1699999999983</v>
      </c>
      <c r="E17" s="36">
        <v>65374.2</v>
      </c>
      <c r="F17" s="36"/>
      <c r="G17" s="34">
        <v>65857.990000000005</v>
      </c>
      <c r="H17" s="34"/>
      <c r="I17" s="35">
        <f>D17+E17-G17</f>
        <v>7224.3799999999901</v>
      </c>
      <c r="J17" s="1"/>
      <c r="K17" s="1"/>
      <c r="L17" s="4"/>
      <c r="M17" s="1"/>
      <c r="N17" s="1"/>
      <c r="Q17" s="31" t="e">
        <f>#REF!-I17</f>
        <v>#REF!</v>
      </c>
    </row>
    <row r="18" spans="1:17" hidden="1" x14ac:dyDescent="0.3">
      <c r="A18" s="37" t="s">
        <v>15</v>
      </c>
      <c r="B18" s="38"/>
      <c r="C18" s="39"/>
      <c r="D18" s="40">
        <f>435.599999999999-217.8</f>
        <v>217.79999999999899</v>
      </c>
      <c r="E18" s="41">
        <f>2135.85</f>
        <v>2135.85</v>
      </c>
      <c r="F18" s="41"/>
      <c r="G18" s="39">
        <f>2353.65</f>
        <v>2353.65</v>
      </c>
      <c r="H18" s="39"/>
      <c r="I18" s="35">
        <f>D18+E18-G18</f>
        <v>0</v>
      </c>
      <c r="J18" s="1"/>
      <c r="K18" s="1"/>
      <c r="L18" s="4"/>
      <c r="M18" s="1"/>
      <c r="N18" s="1"/>
      <c r="Q18" s="31" t="e">
        <f>#REF!-I18</f>
        <v>#REF!</v>
      </c>
    </row>
    <row r="19" spans="1:17" x14ac:dyDescent="0.3">
      <c r="A19" s="65"/>
      <c r="B19" s="66"/>
      <c r="C19" s="44"/>
      <c r="D19" s="45"/>
      <c r="E19" s="46"/>
      <c r="F19" s="46"/>
      <c r="G19" s="44"/>
      <c r="H19" s="44"/>
      <c r="I19" s="44"/>
      <c r="J19" s="1"/>
      <c r="K19" s="1"/>
      <c r="L19" s="4"/>
      <c r="M19" s="1"/>
      <c r="N19" s="1"/>
      <c r="Q19" s="31"/>
    </row>
    <row r="20" spans="1:17" x14ac:dyDescent="0.3">
      <c r="A20" s="63" t="s">
        <v>18</v>
      </c>
      <c r="B20" s="64"/>
      <c r="C20" s="67">
        <v>0</v>
      </c>
      <c r="D20" s="25">
        <v>0</v>
      </c>
      <c r="E20" s="26">
        <f>SUM(E21:E22)</f>
        <v>18817.88</v>
      </c>
      <c r="F20" s="26">
        <v>18817.88</v>
      </c>
      <c r="G20" s="24">
        <f>SUM(G21:G22)</f>
        <v>18422.14</v>
      </c>
      <c r="H20" s="67">
        <f>C20+E20-F20</f>
        <v>0</v>
      </c>
      <c r="I20" s="67">
        <f>D20+E20-G20</f>
        <v>395.7400000000016</v>
      </c>
      <c r="J20" s="68">
        <v>8353.15</v>
      </c>
      <c r="K20" s="69">
        <f>F20-J20</f>
        <v>10464.730000000001</v>
      </c>
      <c r="L20" s="70">
        <f>[1]Бон11!$Q$17</f>
        <v>19192.05</v>
      </c>
      <c r="M20">
        <f>[1]Бон11!$Q$33</f>
        <v>18575.030000000002</v>
      </c>
      <c r="N20">
        <v>195.24</v>
      </c>
      <c r="O20">
        <v>34.090000000000003</v>
      </c>
      <c r="Q20" s="31"/>
    </row>
    <row r="21" spans="1:17" hidden="1" x14ac:dyDescent="0.3">
      <c r="A21" s="32" t="s">
        <v>14</v>
      </c>
      <c r="B21" s="33"/>
      <c r="C21" s="34"/>
      <c r="D21" s="35">
        <v>0</v>
      </c>
      <c r="E21" s="36">
        <v>18817.88</v>
      </c>
      <c r="F21" s="36"/>
      <c r="G21" s="34">
        <v>18422.14</v>
      </c>
      <c r="H21" s="34"/>
      <c r="I21" s="35">
        <f>D21+E21-G21</f>
        <v>395.7400000000016</v>
      </c>
      <c r="J21" s="68"/>
      <c r="K21" s="71"/>
      <c r="Q21" s="31" t="e">
        <f>#REF!-I21</f>
        <v>#REF!</v>
      </c>
    </row>
    <row r="22" spans="1:17" hidden="1" x14ac:dyDescent="0.3">
      <c r="A22" s="37" t="s">
        <v>15</v>
      </c>
      <c r="B22" s="38"/>
      <c r="C22" s="39"/>
      <c r="D22" s="40">
        <v>0</v>
      </c>
      <c r="E22" s="41">
        <v>0</v>
      </c>
      <c r="F22" s="41"/>
      <c r="G22" s="39">
        <v>0</v>
      </c>
      <c r="H22" s="39"/>
      <c r="I22" s="40">
        <f>D22+E22-G22</f>
        <v>0</v>
      </c>
      <c r="J22" s="68"/>
      <c r="K22" s="71"/>
      <c r="Q22" s="31" t="e">
        <f>#REF!-I22</f>
        <v>#REF!</v>
      </c>
    </row>
    <row r="23" spans="1:17" x14ac:dyDescent="0.3">
      <c r="A23" s="65"/>
      <c r="B23" s="66"/>
      <c r="C23" s="44"/>
      <c r="D23" s="45"/>
      <c r="E23" s="46"/>
      <c r="F23" s="46"/>
      <c r="G23" s="44"/>
      <c r="H23" s="44"/>
      <c r="I23" s="44"/>
      <c r="J23" s="68"/>
      <c r="K23" s="72"/>
      <c r="Q23" s="31"/>
    </row>
    <row r="24" spans="1:17" x14ac:dyDescent="0.3">
      <c r="A24" s="63" t="s">
        <v>19</v>
      </c>
      <c r="B24" s="64"/>
      <c r="C24" s="67">
        <v>0</v>
      </c>
      <c r="D24" s="25">
        <v>0</v>
      </c>
      <c r="E24" s="26">
        <f>SUM(E25:E26)</f>
        <v>7433.44</v>
      </c>
      <c r="F24" s="26">
        <v>7433.44</v>
      </c>
      <c r="G24" s="24">
        <f>SUM(G25:G26)</f>
        <v>7110.3</v>
      </c>
      <c r="H24" s="67">
        <f>C24+E24-F24</f>
        <v>0</v>
      </c>
      <c r="I24" s="67">
        <f>D24+E24-G24</f>
        <v>323.13999999999942</v>
      </c>
      <c r="J24" s="68">
        <v>11752.58</v>
      </c>
      <c r="K24" s="69">
        <f>F24-J24</f>
        <v>-4319.1400000000003</v>
      </c>
      <c r="L24" s="70">
        <f>[1]Бон11!$T$17</f>
        <v>12626.720000000001</v>
      </c>
      <c r="M24">
        <f>[1]Бон11!$T$33</f>
        <v>12050.83</v>
      </c>
      <c r="N24">
        <v>99.66</v>
      </c>
      <c r="O24">
        <v>21.91</v>
      </c>
      <c r="Q24" s="31"/>
    </row>
    <row r="25" spans="1:17" hidden="1" x14ac:dyDescent="0.3">
      <c r="A25" s="32" t="s">
        <v>14</v>
      </c>
      <c r="B25" s="33"/>
      <c r="C25" s="34"/>
      <c r="D25" s="35">
        <v>0</v>
      </c>
      <c r="E25" s="36">
        <v>7433.44</v>
      </c>
      <c r="F25" s="36"/>
      <c r="G25" s="34">
        <v>7110.3</v>
      </c>
      <c r="H25" s="34"/>
      <c r="I25" s="35">
        <f>D25+E25-G25</f>
        <v>323.13999999999942</v>
      </c>
      <c r="J25" s="68"/>
      <c r="K25" s="71"/>
      <c r="Q25" s="31" t="e">
        <f>#REF!-I25</f>
        <v>#REF!</v>
      </c>
    </row>
    <row r="26" spans="1:17" hidden="1" x14ac:dyDescent="0.3">
      <c r="A26" s="37" t="s">
        <v>15</v>
      </c>
      <c r="B26" s="38"/>
      <c r="C26" s="39"/>
      <c r="D26" s="40">
        <v>0</v>
      </c>
      <c r="E26" s="41"/>
      <c r="F26" s="41"/>
      <c r="G26" s="39"/>
      <c r="H26" s="39"/>
      <c r="I26" s="40"/>
      <c r="J26" s="68"/>
      <c r="K26" s="71"/>
      <c r="Q26" s="31" t="e">
        <f>#REF!-I26</f>
        <v>#REF!</v>
      </c>
    </row>
    <row r="27" spans="1:17" x14ac:dyDescent="0.3">
      <c r="A27" s="65"/>
      <c r="B27" s="66"/>
      <c r="C27" s="44"/>
      <c r="D27" s="45"/>
      <c r="E27" s="46"/>
      <c r="F27" s="46"/>
      <c r="G27" s="44"/>
      <c r="H27" s="44"/>
      <c r="I27" s="44"/>
      <c r="J27" s="68"/>
      <c r="K27" s="72"/>
      <c r="Q27" s="31"/>
    </row>
    <row r="28" spans="1:17" x14ac:dyDescent="0.3">
      <c r="A28" s="63" t="s">
        <v>20</v>
      </c>
      <c r="B28" s="64"/>
      <c r="C28" s="67">
        <v>0</v>
      </c>
      <c r="D28" s="25">
        <v>0</v>
      </c>
      <c r="E28" s="26">
        <f>SUM(E29:E30)</f>
        <v>11857.67</v>
      </c>
      <c r="F28" s="26">
        <v>11857.67</v>
      </c>
      <c r="G28" s="24">
        <f>SUM(G29:G30)</f>
        <v>8814.82</v>
      </c>
      <c r="H28" s="67">
        <f>C28+E28-F28</f>
        <v>0</v>
      </c>
      <c r="I28" s="67">
        <f>D28+E28-G28</f>
        <v>3042.8500000000004</v>
      </c>
      <c r="J28" s="68">
        <v>24726.6</v>
      </c>
      <c r="K28" s="69">
        <f>F28-J28</f>
        <v>-12868.929999999998</v>
      </c>
      <c r="L28" s="70">
        <f>[1]Бон11!$P$17</f>
        <v>32967.39</v>
      </c>
      <c r="M28">
        <f>[1]Бон11!$P$33</f>
        <v>33687.170000000006</v>
      </c>
      <c r="N28">
        <f>77.06+244.59</f>
        <v>321.64999999999998</v>
      </c>
      <c r="O28">
        <v>86.45</v>
      </c>
      <c r="Q28" s="31"/>
    </row>
    <row r="29" spans="1:17" hidden="1" x14ac:dyDescent="0.3">
      <c r="A29" s="32" t="s">
        <v>14</v>
      </c>
      <c r="B29" s="33"/>
      <c r="C29" s="34"/>
      <c r="D29" s="35">
        <v>0</v>
      </c>
      <c r="E29" s="36">
        <v>11857.67</v>
      </c>
      <c r="F29" s="36"/>
      <c r="G29" s="34">
        <v>8814.82</v>
      </c>
      <c r="H29" s="34"/>
      <c r="I29" s="35">
        <f>D29+E29-G29</f>
        <v>3042.8500000000004</v>
      </c>
      <c r="J29" s="68"/>
      <c r="K29" s="71"/>
      <c r="Q29" s="31" t="e">
        <f>#REF!-I29</f>
        <v>#REF!</v>
      </c>
    </row>
    <row r="30" spans="1:17" hidden="1" x14ac:dyDescent="0.3">
      <c r="A30" s="37" t="s">
        <v>15</v>
      </c>
      <c r="B30" s="38"/>
      <c r="C30" s="39"/>
      <c r="D30" s="40">
        <v>0</v>
      </c>
      <c r="E30" s="41"/>
      <c r="F30" s="41"/>
      <c r="G30" s="39"/>
      <c r="H30" s="39"/>
      <c r="I30" s="40"/>
      <c r="J30" s="68"/>
      <c r="K30" s="71"/>
      <c r="Q30" s="31" t="e">
        <f>#REF!-I30</f>
        <v>#REF!</v>
      </c>
    </row>
    <row r="31" spans="1:17" x14ac:dyDescent="0.3">
      <c r="A31" s="65"/>
      <c r="B31" s="66"/>
      <c r="C31" s="44"/>
      <c r="D31" s="45"/>
      <c r="E31" s="46"/>
      <c r="F31" s="46"/>
      <c r="G31" s="44"/>
      <c r="H31" s="44"/>
      <c r="I31" s="44"/>
      <c r="J31" s="68"/>
      <c r="K31" s="72"/>
    </row>
    <row r="32" spans="1:17" x14ac:dyDescent="0.3">
      <c r="A32" s="73"/>
      <c r="B32" s="74"/>
      <c r="C32" s="75">
        <v>0</v>
      </c>
      <c r="D32" s="76">
        <v>0</v>
      </c>
      <c r="E32" s="46"/>
      <c r="F32" s="46"/>
      <c r="G32" s="77"/>
      <c r="H32" s="75">
        <f>C32+E32-F32</f>
        <v>0</v>
      </c>
      <c r="I32" s="45">
        <f>D32+E32-G32</f>
        <v>0</v>
      </c>
      <c r="J32" s="72">
        <v>151998.72</v>
      </c>
      <c r="K32" s="69">
        <f>F32-J32</f>
        <v>-151998.72</v>
      </c>
      <c r="M32">
        <f>[1]Бон11!$M$33+[1]Бон11!$N$33</f>
        <v>2437.5</v>
      </c>
    </row>
    <row r="33" spans="1:14" ht="15" thickBot="1" x14ac:dyDescent="0.35">
      <c r="A33" s="78"/>
      <c r="B33" s="79"/>
      <c r="C33" s="80"/>
      <c r="D33" s="81"/>
      <c r="E33" s="82"/>
      <c r="F33" s="82"/>
      <c r="G33" s="80"/>
      <c r="H33" s="80"/>
      <c r="I33" s="81"/>
      <c r="J33" s="1"/>
      <c r="K33" s="1"/>
      <c r="L33" s="4"/>
      <c r="M33" s="1"/>
      <c r="N33" s="1"/>
    </row>
    <row r="34" spans="1:14" ht="15" thickBot="1" x14ac:dyDescent="0.35">
      <c r="A34" s="83" t="s">
        <v>21</v>
      </c>
      <c r="B34" s="84"/>
      <c r="C34" s="85">
        <f t="shared" ref="C34:I34" si="0">C8+C12+C16+C20+C24+C28+C32</f>
        <v>27348.929999999978</v>
      </c>
      <c r="D34" s="85">
        <f t="shared" si="0"/>
        <v>40872.92</v>
      </c>
      <c r="E34" s="85">
        <f t="shared" si="0"/>
        <v>377234.47</v>
      </c>
      <c r="F34" s="85">
        <f t="shared" si="0"/>
        <v>345278.6</v>
      </c>
      <c r="G34" s="85">
        <f t="shared" si="0"/>
        <v>376997.11</v>
      </c>
      <c r="H34" s="85">
        <f t="shared" si="0"/>
        <v>59304.799999999988</v>
      </c>
      <c r="I34" s="85">
        <f t="shared" si="0"/>
        <v>41110.280000000021</v>
      </c>
      <c r="J34" s="1"/>
      <c r="K34" s="1"/>
      <c r="L34" s="4"/>
      <c r="M34" s="1"/>
      <c r="N34" s="1"/>
    </row>
    <row r="35" spans="1:14" ht="15" hidden="1" thickBot="1" x14ac:dyDescent="0.35">
      <c r="A35" s="86"/>
      <c r="B35" s="87"/>
      <c r="C35" s="88"/>
      <c r="D35" s="88"/>
      <c r="E35" s="88"/>
      <c r="F35" s="88"/>
      <c r="G35" s="88"/>
      <c r="H35" s="88"/>
      <c r="I35" s="89"/>
      <c r="J35" s="1"/>
      <c r="K35" s="1"/>
      <c r="L35" s="4"/>
      <c r="M35" s="1"/>
      <c r="N35" s="1"/>
    </row>
    <row r="36" spans="1:14" ht="32.4" hidden="1" customHeight="1" thickBot="1" x14ac:dyDescent="0.35">
      <c r="A36" s="90" t="s">
        <v>22</v>
      </c>
      <c r="B36" s="91"/>
      <c r="C36" s="92">
        <v>0</v>
      </c>
      <c r="D36" s="92">
        <v>0</v>
      </c>
      <c r="E36" s="92">
        <f>SUM(E37:E40)</f>
        <v>0</v>
      </c>
      <c r="F36" s="92"/>
      <c r="G36" s="92">
        <f>SUM(G37:G40)</f>
        <v>0</v>
      </c>
      <c r="H36" s="92">
        <f>C36+E36-F36</f>
        <v>0</v>
      </c>
      <c r="I36" s="92">
        <f>D36+E36-G36</f>
        <v>0</v>
      </c>
      <c r="J36" s="28"/>
      <c r="K36" s="52"/>
      <c r="L36" s="51">
        <f>[1]Бон11!$O$17</f>
        <v>210910.36000000002</v>
      </c>
      <c r="M36" s="52">
        <f>[1]Бон11!$O$33</f>
        <v>148724.82999999999</v>
      </c>
      <c r="N36" s="52"/>
    </row>
    <row r="37" spans="1:14" ht="17.25" hidden="1" customHeight="1" x14ac:dyDescent="0.35">
      <c r="A37" s="32" t="s">
        <v>14</v>
      </c>
      <c r="B37" s="33"/>
      <c r="C37" s="93"/>
      <c r="D37" s="34">
        <v>0</v>
      </c>
      <c r="E37" s="34"/>
      <c r="F37" s="34"/>
      <c r="G37" s="34"/>
      <c r="H37" s="94"/>
      <c r="I37" s="95">
        <f>D37+E37-G37</f>
        <v>0</v>
      </c>
      <c r="J37" s="28"/>
      <c r="K37" s="52"/>
      <c r="L37" s="51"/>
      <c r="M37" s="52"/>
      <c r="N37" s="52"/>
    </row>
    <row r="38" spans="1:14" ht="17.25" hidden="1" customHeight="1" x14ac:dyDescent="0.35">
      <c r="A38" s="37" t="s">
        <v>23</v>
      </c>
      <c r="B38" s="38"/>
      <c r="C38" s="96"/>
      <c r="D38" s="39">
        <v>0</v>
      </c>
      <c r="E38" s="39"/>
      <c r="F38" s="39"/>
      <c r="G38" s="39"/>
      <c r="H38" s="97"/>
      <c r="I38" s="98">
        <f>D38+E38-G38</f>
        <v>0</v>
      </c>
      <c r="J38" s="28"/>
      <c r="K38" s="52"/>
      <c r="L38" s="51"/>
      <c r="M38" s="52"/>
      <c r="N38" s="52"/>
    </row>
    <row r="39" spans="1:14" ht="17.25" hidden="1" customHeight="1" x14ac:dyDescent="0.35">
      <c r="A39" s="37"/>
      <c r="B39" s="38"/>
      <c r="C39" s="96"/>
      <c r="D39" s="39">
        <v>0</v>
      </c>
      <c r="E39" s="39"/>
      <c r="F39" s="39"/>
      <c r="G39" s="39"/>
      <c r="H39" s="99"/>
      <c r="I39" s="100"/>
      <c r="J39" s="28"/>
      <c r="K39" s="52"/>
      <c r="L39" s="51"/>
      <c r="M39" s="52"/>
      <c r="N39" s="52"/>
    </row>
    <row r="40" spans="1:14" ht="17.25" hidden="1" customHeight="1" thickBot="1" x14ac:dyDescent="0.35">
      <c r="A40" s="101"/>
      <c r="B40" s="102"/>
      <c r="C40" s="103"/>
      <c r="D40" s="104">
        <v>0</v>
      </c>
      <c r="E40" s="104"/>
      <c r="F40" s="104"/>
      <c r="G40" s="104"/>
      <c r="H40" s="105"/>
      <c r="I40" s="106">
        <f>D40+E40-G40</f>
        <v>0</v>
      </c>
      <c r="J40" s="28"/>
      <c r="K40" s="52"/>
      <c r="L40" s="51"/>
      <c r="M40" s="52"/>
      <c r="N40" s="52"/>
    </row>
    <row r="41" spans="1:14" ht="43.2" hidden="1" customHeight="1" thickBot="1" x14ac:dyDescent="0.35">
      <c r="A41" s="107" t="s">
        <v>24</v>
      </c>
      <c r="B41" s="108"/>
      <c r="C41" s="109"/>
      <c r="D41" s="109"/>
      <c r="E41" s="109"/>
      <c r="F41" s="109"/>
      <c r="G41" s="109"/>
      <c r="H41" s="109">
        <f>C41+E41-F41</f>
        <v>0</v>
      </c>
      <c r="I41" s="109"/>
      <c r="J41" s="28"/>
      <c r="K41" s="52"/>
      <c r="L41" s="51"/>
      <c r="M41" s="52"/>
      <c r="N41" s="52"/>
    </row>
    <row r="42" spans="1:14" ht="15" hidden="1" thickBot="1" x14ac:dyDescent="0.35">
      <c r="A42" s="83" t="s">
        <v>21</v>
      </c>
      <c r="B42" s="110"/>
      <c r="C42" s="111">
        <f>C36</f>
        <v>0</v>
      </c>
      <c r="D42" s="111">
        <f t="shared" ref="D42:I42" si="1">D36+D41</f>
        <v>0</v>
      </c>
      <c r="E42" s="111">
        <f t="shared" si="1"/>
        <v>0</v>
      </c>
      <c r="F42" s="111">
        <f t="shared" si="1"/>
        <v>0</v>
      </c>
      <c r="G42" s="111">
        <f t="shared" si="1"/>
        <v>0</v>
      </c>
      <c r="H42" s="111">
        <f t="shared" si="1"/>
        <v>0</v>
      </c>
      <c r="I42" s="112">
        <f t="shared" si="1"/>
        <v>0</v>
      </c>
      <c r="J42" s="1"/>
      <c r="K42" s="1"/>
      <c r="L42" s="4"/>
      <c r="M42" s="1"/>
      <c r="N42" s="1"/>
    </row>
    <row r="43" spans="1:14" ht="15" hidden="1" thickBot="1" x14ac:dyDescent="0.35">
      <c r="A43" s="113"/>
      <c r="B43" s="114"/>
      <c r="C43" s="114"/>
      <c r="D43" s="114"/>
      <c r="E43" s="114"/>
      <c r="F43" s="114"/>
      <c r="G43" s="114"/>
      <c r="H43" s="114"/>
      <c r="I43" s="115"/>
      <c r="J43" s="1"/>
    </row>
    <row r="44" spans="1:14" ht="15" hidden="1" thickBot="1" x14ac:dyDescent="0.35">
      <c r="A44" s="116"/>
      <c r="B44" s="117"/>
      <c r="C44" s="118"/>
      <c r="D44" s="118"/>
      <c r="E44" s="119"/>
      <c r="F44" s="119"/>
      <c r="G44" s="118"/>
      <c r="H44" s="118"/>
      <c r="I44" s="120"/>
      <c r="J44" s="1"/>
      <c r="L44" s="70">
        <f>[1]Бон11!$H$17</f>
        <v>634.53</v>
      </c>
      <c r="M44">
        <f>[1]Бон11!$H$33</f>
        <v>21441.170000000002</v>
      </c>
    </row>
    <row r="45" spans="1:14" ht="15" hidden="1" thickBot="1" x14ac:dyDescent="0.35">
      <c r="A45" s="121"/>
      <c r="B45" s="122"/>
      <c r="C45" s="75"/>
      <c r="D45" s="75"/>
      <c r="E45" s="47"/>
      <c r="F45" s="47"/>
      <c r="G45" s="44"/>
      <c r="H45" s="75"/>
      <c r="I45" s="45"/>
      <c r="J45" s="1"/>
      <c r="M45">
        <f>[1]Бон11!$I$33</f>
        <v>14202.59</v>
      </c>
    </row>
    <row r="46" spans="1:14" ht="15" hidden="1" thickBot="1" x14ac:dyDescent="0.35">
      <c r="A46" s="73"/>
      <c r="B46" s="74"/>
      <c r="C46" s="75"/>
      <c r="D46" s="75"/>
      <c r="E46" s="47"/>
      <c r="F46" s="47"/>
      <c r="G46" s="44"/>
      <c r="H46" s="75"/>
      <c r="I46" s="45"/>
      <c r="J46" s="1"/>
      <c r="M46">
        <f>[1]Бон11!$J$33</f>
        <v>41054.9</v>
      </c>
    </row>
    <row r="47" spans="1:14" ht="15" hidden="1" thickBot="1" x14ac:dyDescent="0.35">
      <c r="A47" s="73"/>
      <c r="B47" s="74"/>
      <c r="C47" s="75"/>
      <c r="D47" s="75"/>
      <c r="E47" s="47"/>
      <c r="F47" s="47"/>
      <c r="G47" s="44"/>
      <c r="H47" s="75"/>
      <c r="I47" s="45"/>
      <c r="J47" s="1"/>
      <c r="M47">
        <f>[1]Бон11!$U$33</f>
        <v>128.28</v>
      </c>
    </row>
    <row r="48" spans="1:14" ht="15" hidden="1" thickBot="1" x14ac:dyDescent="0.35">
      <c r="A48" s="123"/>
      <c r="B48" s="124"/>
      <c r="C48" s="125"/>
      <c r="D48" s="125"/>
      <c r="E48" s="125"/>
      <c r="F48" s="125"/>
      <c r="G48" s="125"/>
      <c r="H48" s="126"/>
      <c r="I48" s="127"/>
      <c r="J48" s="1"/>
    </row>
    <row r="49" spans="1:13" ht="15" hidden="1" thickBot="1" x14ac:dyDescent="0.35">
      <c r="A49" s="128" t="s">
        <v>21</v>
      </c>
      <c r="B49" s="129"/>
      <c r="C49" s="130">
        <f>C44+C45+C46+C47</f>
        <v>0</v>
      </c>
      <c r="D49" s="130">
        <f t="shared" ref="D49:I49" si="2">D44+D45+D46+D47</f>
        <v>0</v>
      </c>
      <c r="E49" s="130">
        <f t="shared" si="2"/>
        <v>0</v>
      </c>
      <c r="F49" s="130">
        <f t="shared" si="2"/>
        <v>0</v>
      </c>
      <c r="G49" s="130">
        <f t="shared" si="2"/>
        <v>0</v>
      </c>
      <c r="H49" s="130">
        <f t="shared" si="2"/>
        <v>0</v>
      </c>
      <c r="I49" s="130">
        <f t="shared" si="2"/>
        <v>0</v>
      </c>
      <c r="J49" s="1"/>
    </row>
    <row r="50" spans="1:13" ht="15" thickBot="1" x14ac:dyDescent="0.35">
      <c r="A50" s="131" t="s">
        <v>25</v>
      </c>
      <c r="B50" s="132"/>
      <c r="C50" s="85">
        <f>C34+C42+C49</f>
        <v>27348.929999999978</v>
      </c>
      <c r="D50" s="85">
        <f t="shared" ref="D50:I50" si="3">D34+D42+D49</f>
        <v>40872.92</v>
      </c>
      <c r="E50" s="85">
        <f t="shared" si="3"/>
        <v>377234.47</v>
      </c>
      <c r="F50" s="85">
        <f t="shared" si="3"/>
        <v>345278.6</v>
      </c>
      <c r="G50" s="85">
        <f t="shared" si="3"/>
        <v>376997.11</v>
      </c>
      <c r="H50" s="85">
        <f t="shared" si="3"/>
        <v>59304.799999999988</v>
      </c>
      <c r="I50" s="85">
        <f t="shared" si="3"/>
        <v>41110.280000000021</v>
      </c>
      <c r="J50" s="1"/>
      <c r="L50" s="70">
        <f>L8+L12+L16+L20+L24+L28+L36+L44</f>
        <v>1535228.1000000003</v>
      </c>
      <c r="M50" s="70">
        <f>M8+M12+M16+M20+M24+M28+M36+M44+M32+M45+M46+M47</f>
        <v>1532919.68</v>
      </c>
    </row>
    <row r="51" spans="1:13" s="136" customFormat="1" ht="54" hidden="1" customHeight="1" x14ac:dyDescent="0.35">
      <c r="A51" s="133" t="s">
        <v>26</v>
      </c>
      <c r="B51" s="134"/>
      <c r="C51" s="76">
        <v>0</v>
      </c>
      <c r="D51" s="76">
        <v>0</v>
      </c>
      <c r="E51" s="76">
        <f>E52+E53</f>
        <v>0</v>
      </c>
      <c r="F51" s="76">
        <f>G51*0.125</f>
        <v>0</v>
      </c>
      <c r="G51" s="76">
        <f>G52+G53</f>
        <v>0</v>
      </c>
      <c r="H51" s="76">
        <f>C51+E51-F51</f>
        <v>0</v>
      </c>
      <c r="I51" s="76">
        <f>D51+E51-G51</f>
        <v>0</v>
      </c>
      <c r="J51" s="135"/>
      <c r="L51" s="70"/>
    </row>
    <row r="52" spans="1:13" s="136" customFormat="1" ht="15" hidden="1" thickBot="1" x14ac:dyDescent="0.35">
      <c r="A52" s="137">
        <v>0</v>
      </c>
      <c r="B52" s="138"/>
      <c r="C52" s="76"/>
      <c r="D52" s="76">
        <v>0</v>
      </c>
      <c r="E52" s="76">
        <v>0</v>
      </c>
      <c r="F52" s="76"/>
      <c r="G52" s="76">
        <v>0</v>
      </c>
      <c r="H52" s="75"/>
      <c r="I52" s="45">
        <f>D52+E52-G52</f>
        <v>0</v>
      </c>
      <c r="J52" s="135"/>
      <c r="L52" s="70"/>
    </row>
    <row r="53" spans="1:13" ht="15" hidden="1" thickBot="1" x14ac:dyDescent="0.35">
      <c r="A53" s="137">
        <v>0</v>
      </c>
      <c r="B53" s="138"/>
      <c r="C53" s="76"/>
      <c r="D53" s="76">
        <v>0</v>
      </c>
      <c r="E53" s="76">
        <v>0</v>
      </c>
      <c r="F53" s="76"/>
      <c r="G53" s="76">
        <v>0</v>
      </c>
      <c r="H53" s="75"/>
      <c r="I53" s="45">
        <f>D53+E53-G53</f>
        <v>0</v>
      </c>
      <c r="J53" s="1"/>
    </row>
    <row r="54" spans="1:13" ht="15" hidden="1" thickBot="1" x14ac:dyDescent="0.35">
      <c r="A54" s="139" t="s">
        <v>27</v>
      </c>
      <c r="B54" s="139"/>
      <c r="C54" s="140"/>
      <c r="D54" s="140"/>
      <c r="E54" s="140"/>
      <c r="F54" s="140">
        <v>0</v>
      </c>
      <c r="G54" s="140"/>
      <c r="H54" s="141"/>
      <c r="I54" s="142"/>
      <c r="J54" s="1"/>
    </row>
    <row r="55" spans="1:13" ht="15" hidden="1" thickBot="1" x14ac:dyDescent="0.35">
      <c r="A55" s="131" t="s">
        <v>28</v>
      </c>
      <c r="B55" s="132"/>
      <c r="C55" s="85">
        <f>C50+C51</f>
        <v>27348.929999999978</v>
      </c>
      <c r="D55" s="85">
        <f t="shared" ref="D55:I55" si="4">D50+D51</f>
        <v>40872.92</v>
      </c>
      <c r="E55" s="85">
        <f t="shared" si="4"/>
        <v>377234.47</v>
      </c>
      <c r="F55" s="85">
        <f>F50+F51</f>
        <v>345278.6</v>
      </c>
      <c r="G55" s="85">
        <f t="shared" si="4"/>
        <v>376997.11</v>
      </c>
      <c r="H55" s="85">
        <f t="shared" si="4"/>
        <v>59304.799999999988</v>
      </c>
      <c r="I55" s="85">
        <f t="shared" si="4"/>
        <v>41110.280000000021</v>
      </c>
      <c r="J55" s="1"/>
    </row>
    <row r="56" spans="1:13" x14ac:dyDescent="0.3">
      <c r="A56" s="143"/>
      <c r="B56" s="144"/>
      <c r="C56" s="145"/>
      <c r="D56" s="145"/>
      <c r="E56" s="145"/>
      <c r="F56" s="145"/>
      <c r="G56" s="145"/>
      <c r="H56" s="145"/>
      <c r="I56" s="146"/>
      <c r="J56" s="1"/>
    </row>
  </sheetData>
  <mergeCells count="54">
    <mergeCell ref="A53:B53"/>
    <mergeCell ref="A54:B54"/>
    <mergeCell ref="A55:B55"/>
    <mergeCell ref="A56:I56"/>
    <mergeCell ref="A47:B47"/>
    <mergeCell ref="A48:B48"/>
    <mergeCell ref="A49:B49"/>
    <mergeCell ref="A50:B50"/>
    <mergeCell ref="A51:B51"/>
    <mergeCell ref="A52:B52"/>
    <mergeCell ref="A41:B41"/>
    <mergeCell ref="A42:B42"/>
    <mergeCell ref="A43:I43"/>
    <mergeCell ref="A44:B44"/>
    <mergeCell ref="A45:B45"/>
    <mergeCell ref="A46:B46"/>
    <mergeCell ref="A32:B32"/>
    <mergeCell ref="A33:B33"/>
    <mergeCell ref="A34:B34"/>
    <mergeCell ref="A36:B36"/>
    <mergeCell ref="A37:B37"/>
    <mergeCell ref="A38:B38"/>
    <mergeCell ref="A39:B39"/>
    <mergeCell ref="A40:B40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3:I3"/>
    <mergeCell ref="A4:I4"/>
    <mergeCell ref="A5:B5"/>
    <mergeCell ref="K5:L5"/>
    <mergeCell ref="A6:B6"/>
    <mergeCell ref="A7:I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2026-02-26T08:51:29Z</dcterms:created>
  <dcterms:modified xsi:type="dcterms:W3CDTF">2026-02-26T08:52:27Z</dcterms:modified>
</cp:coreProperties>
</file>