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J37" i="1" l="1"/>
  <c r="G37" i="1"/>
  <c r="F37" i="1"/>
  <c r="E37" i="1"/>
  <c r="D37" i="1"/>
  <c r="C37" i="1"/>
  <c r="P35" i="1"/>
  <c r="I35" i="1"/>
  <c r="H35" i="1"/>
  <c r="P34" i="1"/>
  <c r="K34" i="1"/>
  <c r="I34" i="1"/>
  <c r="H34" i="1"/>
  <c r="K33" i="1"/>
  <c r="I33" i="1"/>
  <c r="P33" i="1" s="1"/>
  <c r="H33" i="1"/>
  <c r="K32" i="1"/>
  <c r="I32" i="1"/>
  <c r="H32" i="1"/>
  <c r="K30" i="1"/>
  <c r="D30" i="1"/>
  <c r="I29" i="1"/>
  <c r="H29" i="1"/>
  <c r="I28" i="1"/>
  <c r="H28" i="1"/>
  <c r="H27" i="1"/>
  <c r="G27" i="1"/>
  <c r="I27" i="1" s="1"/>
  <c r="I26" i="1"/>
  <c r="P25" i="1"/>
  <c r="I25" i="1"/>
  <c r="H25" i="1"/>
  <c r="G24" i="1"/>
  <c r="G30" i="1" s="1"/>
  <c r="F24" i="1"/>
  <c r="F30" i="1" s="1"/>
  <c r="E24" i="1"/>
  <c r="C24" i="1"/>
  <c r="G22" i="1"/>
  <c r="E22" i="1"/>
  <c r="C22" i="1"/>
  <c r="O20" i="1"/>
  <c r="J20" i="1"/>
  <c r="K20" i="1" s="1"/>
  <c r="I20" i="1"/>
  <c r="P20" i="1" s="1"/>
  <c r="H20" i="1"/>
  <c r="K18" i="1"/>
  <c r="H18" i="1"/>
  <c r="D18" i="1"/>
  <c r="I18" i="1" s="1"/>
  <c r="P16" i="1"/>
  <c r="I16" i="1"/>
  <c r="F16" i="1"/>
  <c r="H16" i="1" s="1"/>
  <c r="L16" i="1" s="1"/>
  <c r="N16" i="1" s="1"/>
  <c r="K14" i="1"/>
  <c r="I14" i="1"/>
  <c r="P14" i="1" s="1"/>
  <c r="H14" i="1"/>
  <c r="K12" i="1"/>
  <c r="J12" i="1"/>
  <c r="H12" i="1"/>
  <c r="F12" i="1"/>
  <c r="D12" i="1"/>
  <c r="I12" i="1" s="1"/>
  <c r="P12" i="1" s="1"/>
  <c r="K10" i="1"/>
  <c r="H10" i="1"/>
  <c r="F10" i="1"/>
  <c r="D10" i="1"/>
  <c r="I10" i="1" s="1"/>
  <c r="P10" i="1" s="1"/>
  <c r="J8" i="1"/>
  <c r="F8" i="1"/>
  <c r="H8" i="1" s="1"/>
  <c r="D8" i="1"/>
  <c r="D22" i="1" s="1"/>
  <c r="D38" i="1" s="1"/>
  <c r="F22" i="1" l="1"/>
  <c r="F38" i="1" s="1"/>
  <c r="I8" i="1"/>
  <c r="H24" i="1"/>
  <c r="H30" i="1" s="1"/>
  <c r="K16" i="1"/>
  <c r="H37" i="1"/>
  <c r="K8" i="1"/>
  <c r="K22" i="1" s="1"/>
  <c r="K38" i="1" s="1"/>
  <c r="J22" i="1"/>
  <c r="J38" i="1" s="1"/>
  <c r="I37" i="1"/>
  <c r="G38" i="1"/>
  <c r="K37" i="1"/>
  <c r="P32" i="1"/>
  <c r="N28" i="1"/>
  <c r="H22" i="1"/>
  <c r="H38" i="1" s="1"/>
  <c r="L8" i="1"/>
  <c r="N8" i="1" s="1"/>
  <c r="L12" i="1"/>
  <c r="N12" i="1" s="1"/>
  <c r="L18" i="1"/>
  <c r="N18" i="1" s="1"/>
  <c r="P18" i="1"/>
  <c r="I22" i="1"/>
  <c r="J24" i="1"/>
  <c r="J30" i="1" s="1"/>
  <c r="L10" i="1"/>
  <c r="N10" i="1" s="1"/>
  <c r="E38" i="1"/>
  <c r="L14" i="1"/>
  <c r="N14" i="1" s="1"/>
  <c r="P8" i="1"/>
  <c r="C30" i="1"/>
  <c r="C38" i="1" s="1"/>
  <c r="I24" i="1"/>
  <c r="I30" i="1" s="1"/>
  <c r="L30" i="1" s="1"/>
  <c r="N30" i="1" s="1"/>
  <c r="E30" i="1"/>
  <c r="I38" i="1" l="1"/>
</calcChain>
</file>

<file path=xl/comments1.xml><?xml version="1.0" encoding="utf-8"?>
<comments xmlns="http://schemas.openxmlformats.org/spreadsheetml/2006/main">
  <authors>
    <author>Автор</author>
  </authors>
  <commentList>
    <comment ref="C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2019 году допущена ошибка в начислении и оплате капитального ремонта. Этот остаток выверен</t>
        </r>
      </text>
    </comment>
  </commentList>
</comments>
</file>

<file path=xl/sharedStrings.xml><?xml version="1.0" encoding="utf-8"?>
<sst xmlns="http://schemas.openxmlformats.org/spreadsheetml/2006/main" count="38" uniqueCount="36">
  <si>
    <t>УТВЕРЖДАЮ</t>
  </si>
  <si>
    <t>Директор ООО УК "Эталон" _____________________Э.В. Цыганова</t>
  </si>
  <si>
    <t>Информация о состоянии лицевого счета д.№ 8 по ул. Вяйнемяйнена</t>
  </si>
  <si>
    <t>за период 01.01.2025-31.12.2025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</si>
  <si>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</si>
  <si>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</si>
  <si>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</si>
  <si>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</si>
  <si>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</si>
  <si>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</si>
  <si>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rgb="FF0000FF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</si>
  <si>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rgb="FF0000FF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</si>
  <si>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</si>
  <si>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</si>
  <si>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- 1624,6кв.м.</t>
  </si>
  <si>
    <t>ДЗ</t>
  </si>
  <si>
    <t>Содержание</t>
  </si>
  <si>
    <t>Ремонт</t>
  </si>
  <si>
    <t>Управление</t>
  </si>
  <si>
    <t>ОДН водоснабжение</t>
  </si>
  <si>
    <t>ОДН водоотведение</t>
  </si>
  <si>
    <t>ОДН Электроснабжен</t>
  </si>
  <si>
    <t>Сбор и вывоз ТБО</t>
  </si>
  <si>
    <t>Итого</t>
  </si>
  <si>
    <t>Капитальный ремонт</t>
  </si>
  <si>
    <t>в т.ч. Начисление</t>
  </si>
  <si>
    <t>пени</t>
  </si>
  <si>
    <t>МКУ Н-ИНВЕСТ</t>
  </si>
  <si>
    <t>перечисление ошибочно оплаченых Ддс на Лесную</t>
  </si>
  <si>
    <t>АСМО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</si>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</sst>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sz val="11"/>
      <color rgb="FF0000FF"/>
      <name val="Calibri"/>
      <family val="2"/>
      <charset val="204"/>
      <scheme val="minor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3" fillId="0" borderId="0" xfId="0" applyFont="1"/>
    <xf numFmtId="0" fontId="4" fillId="0" borderId="0" xfId="1" applyFont="1" applyAlignment="1">
      <alignment horizontal="center"/>
    </xf>
    <xf numFmtId="0" fontId="2" fillId="2" borderId="0" xfId="1" applyFont="1" applyFill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2" fontId="8" fillId="2" borderId="9" xfId="1" applyNumberFormat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left"/>
    </xf>
    <xf numFmtId="0" fontId="11" fillId="0" borderId="11" xfId="1" applyFont="1" applyFill="1" applyBorder="1" applyAlignment="1">
      <alignment horizontal="left"/>
    </xf>
    <xf numFmtId="3" fontId="11" fillId="0" borderId="12" xfId="1" applyNumberFormat="1" applyFont="1" applyFill="1" applyBorder="1" applyAlignment="1">
      <alignment horizontal="center"/>
    </xf>
    <xf numFmtId="3" fontId="11" fillId="0" borderId="13" xfId="1" applyNumberFormat="1" applyFont="1" applyFill="1" applyBorder="1" applyAlignment="1">
      <alignment horizontal="center"/>
    </xf>
    <xf numFmtId="1" fontId="11" fillId="0" borderId="14" xfId="1" applyNumberFormat="1" applyFont="1" applyFill="1" applyBorder="1" applyAlignment="1">
      <alignment horizontal="center"/>
    </xf>
    <xf numFmtId="1" fontId="11" fillId="0" borderId="15" xfId="1" applyNumberFormat="1" applyFont="1" applyFill="1" applyBorder="1" applyAlignment="1">
      <alignment horizontal="center"/>
    </xf>
    <xf numFmtId="3" fontId="11" fillId="0" borderId="11" xfId="1" applyNumberFormat="1" applyFont="1" applyFill="1" applyBorder="1" applyAlignment="1">
      <alignment horizontal="center"/>
    </xf>
    <xf numFmtId="3" fontId="11" fillId="2" borderId="16" xfId="1" applyNumberFormat="1" applyFont="1" applyFill="1" applyBorder="1" applyAlignment="1">
      <alignment horizontal="center"/>
    </xf>
    <xf numFmtId="3" fontId="11" fillId="2" borderId="9" xfId="1" applyNumberFormat="1" applyFont="1" applyFill="1" applyBorder="1" applyAlignment="1">
      <alignment horizontal="center"/>
    </xf>
    <xf numFmtId="3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 wrapText="1"/>
    </xf>
    <xf numFmtId="4" fontId="11" fillId="0" borderId="0" xfId="1" applyNumberFormat="1" applyFont="1" applyFill="1" applyBorder="1" applyAlignment="1">
      <alignment horizontal="center" wrapText="1"/>
    </xf>
    <xf numFmtId="2" fontId="3" fillId="0" borderId="0" xfId="0" applyNumberFormat="1" applyFont="1"/>
    <xf numFmtId="0" fontId="11" fillId="0" borderId="6" xfId="1" applyFont="1" applyFill="1" applyBorder="1" applyAlignment="1">
      <alignment horizontal="left"/>
    </xf>
    <xf numFmtId="0" fontId="11" fillId="0" borderId="7" xfId="1" applyFont="1" applyFill="1" applyBorder="1" applyAlignment="1">
      <alignment horizontal="left"/>
    </xf>
    <xf numFmtId="3" fontId="11" fillId="0" borderId="10" xfId="1" applyNumberFormat="1" applyFont="1" applyFill="1" applyBorder="1" applyAlignment="1">
      <alignment horizontal="center"/>
    </xf>
    <xf numFmtId="3" fontId="11" fillId="0" borderId="17" xfId="1" applyNumberFormat="1" applyFont="1" applyFill="1" applyBorder="1" applyAlignment="1">
      <alignment horizontal="center"/>
    </xf>
    <xf numFmtId="3" fontId="11" fillId="2" borderId="18" xfId="1" applyNumberFormat="1" applyFont="1" applyFill="1" applyBorder="1" applyAlignment="1">
      <alignment horizontal="center"/>
    </xf>
    <xf numFmtId="3" fontId="11" fillId="2" borderId="17" xfId="1" applyNumberFormat="1" applyFont="1" applyFill="1" applyBorder="1" applyAlignment="1">
      <alignment horizontal="center"/>
    </xf>
    <xf numFmtId="3" fontId="11" fillId="0" borderId="19" xfId="1" applyNumberFormat="1" applyFont="1" applyFill="1" applyBorder="1" applyAlignment="1">
      <alignment horizontal="center"/>
    </xf>
    <xf numFmtId="3" fontId="11" fillId="0" borderId="20" xfId="1" applyNumberFormat="1" applyFont="1" applyFill="1" applyBorder="1" applyAlignment="1">
      <alignment horizontal="center"/>
    </xf>
    <xf numFmtId="1" fontId="11" fillId="0" borderId="16" xfId="1" applyNumberFormat="1" applyFont="1" applyFill="1" applyBorder="1" applyAlignment="1">
      <alignment horizontal="center"/>
    </xf>
    <xf numFmtId="1" fontId="11" fillId="3" borderId="9" xfId="1" applyNumberFormat="1" applyFont="1" applyFill="1" applyBorder="1" applyAlignment="1">
      <alignment horizontal="center"/>
    </xf>
    <xf numFmtId="3" fontId="11" fillId="2" borderId="21" xfId="1" applyNumberFormat="1" applyFont="1" applyFill="1" applyBorder="1" applyAlignment="1">
      <alignment horizontal="center"/>
    </xf>
    <xf numFmtId="0" fontId="11" fillId="0" borderId="0" xfId="1" applyFont="1"/>
    <xf numFmtId="0" fontId="7" fillId="0" borderId="6" xfId="1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3" fontId="7" fillId="0" borderId="19" xfId="1" applyNumberFormat="1" applyFont="1" applyFill="1" applyBorder="1" applyAlignment="1">
      <alignment horizontal="center"/>
    </xf>
    <xf numFmtId="3" fontId="7" fillId="0" borderId="20" xfId="1" applyNumberFormat="1" applyFont="1" applyFill="1" applyBorder="1" applyAlignment="1">
      <alignment horizontal="center"/>
    </xf>
    <xf numFmtId="1" fontId="7" fillId="0" borderId="16" xfId="1" applyNumberFormat="1" applyFont="1" applyFill="1" applyBorder="1" applyAlignment="1">
      <alignment horizontal="center"/>
    </xf>
    <xf numFmtId="1" fontId="7" fillId="0" borderId="9" xfId="1" applyNumberFormat="1" applyFont="1" applyFill="1" applyBorder="1" applyAlignment="1">
      <alignment horizontal="center"/>
    </xf>
    <xf numFmtId="3" fontId="7" fillId="0" borderId="22" xfId="1" applyNumberFormat="1" applyFont="1" applyFill="1" applyBorder="1" applyAlignment="1">
      <alignment horizontal="center"/>
    </xf>
    <xf numFmtId="3" fontId="7" fillId="2" borderId="21" xfId="1" applyNumberFormat="1" applyFont="1" applyFill="1" applyBorder="1" applyAlignment="1">
      <alignment horizontal="center"/>
    </xf>
    <xf numFmtId="3" fontId="7" fillId="2" borderId="20" xfId="1" applyNumberFormat="1" applyFont="1" applyFill="1" applyBorder="1" applyAlignment="1">
      <alignment horizontal="center"/>
    </xf>
    <xf numFmtId="4" fontId="2" fillId="0" borderId="0" xfId="1" applyNumberFormat="1" applyFont="1"/>
    <xf numFmtId="0" fontId="11" fillId="0" borderId="19" xfId="1" applyFont="1" applyFill="1" applyBorder="1" applyAlignment="1">
      <alignment horizontal="left"/>
    </xf>
    <xf numFmtId="0" fontId="11" fillId="0" borderId="22" xfId="1" applyFont="1" applyFill="1" applyBorder="1" applyAlignment="1">
      <alignment horizontal="left"/>
    </xf>
    <xf numFmtId="1" fontId="11" fillId="0" borderId="9" xfId="1" applyNumberFormat="1" applyFont="1" applyFill="1" applyBorder="1" applyAlignment="1">
      <alignment horizontal="center"/>
    </xf>
    <xf numFmtId="3" fontId="11" fillId="2" borderId="20" xfId="1" applyNumberFormat="1" applyFont="1" applyFill="1" applyBorder="1" applyAlignment="1">
      <alignment horizontal="center"/>
    </xf>
    <xf numFmtId="0" fontId="11" fillId="0" borderId="19" xfId="1" applyFont="1" applyBorder="1" applyAlignment="1">
      <alignment horizontal="left"/>
    </xf>
    <xf numFmtId="0" fontId="11" fillId="0" borderId="22" xfId="1" applyFont="1" applyBorder="1" applyAlignment="1">
      <alignment horizontal="left"/>
    </xf>
    <xf numFmtId="3" fontId="11" fillId="0" borderId="19" xfId="1" applyNumberFormat="1" applyFont="1" applyBorder="1" applyAlignment="1">
      <alignment horizontal="center"/>
    </xf>
    <xf numFmtId="3" fontId="11" fillId="0" borderId="17" xfId="1" applyNumberFormat="1" applyFont="1" applyBorder="1" applyAlignment="1">
      <alignment horizontal="center"/>
    </xf>
    <xf numFmtId="3" fontId="11" fillId="0" borderId="16" xfId="1" applyNumberFormat="1" applyFont="1" applyBorder="1" applyAlignment="1">
      <alignment horizontal="center"/>
    </xf>
    <xf numFmtId="3" fontId="11" fillId="0" borderId="9" xfId="1" applyNumberFormat="1" applyFont="1" applyBorder="1" applyAlignment="1">
      <alignment horizontal="center"/>
    </xf>
    <xf numFmtId="3" fontId="11" fillId="0" borderId="22" xfId="1" applyNumberFormat="1" applyFont="1" applyBorder="1" applyAlignment="1">
      <alignment horizontal="center"/>
    </xf>
    <xf numFmtId="3" fontId="11" fillId="0" borderId="20" xfId="1" applyNumberFormat="1" applyFont="1" applyBorder="1" applyAlignment="1">
      <alignment horizontal="center"/>
    </xf>
    <xf numFmtId="3" fontId="11" fillId="0" borderId="23" xfId="1" applyNumberFormat="1" applyFont="1" applyBorder="1" applyAlignment="1">
      <alignment horizontal="center"/>
    </xf>
    <xf numFmtId="3" fontId="11" fillId="0" borderId="24" xfId="1" applyNumberFormat="1" applyFont="1" applyBorder="1" applyAlignment="1">
      <alignment horizontal="center"/>
    </xf>
    <xf numFmtId="1" fontId="11" fillId="0" borderId="16" xfId="1" applyNumberFormat="1" applyFont="1" applyBorder="1" applyAlignment="1">
      <alignment horizontal="center"/>
    </xf>
    <xf numFmtId="1" fontId="11" fillId="0" borderId="9" xfId="1" applyNumberFormat="1" applyFont="1" applyBorder="1" applyAlignment="1">
      <alignment horizontal="center"/>
    </xf>
    <xf numFmtId="3" fontId="11" fillId="0" borderId="11" xfId="1" applyNumberFormat="1" applyFont="1" applyBorder="1" applyAlignment="1">
      <alignment horizontal="center"/>
    </xf>
    <xf numFmtId="3" fontId="11" fillId="0" borderId="25" xfId="1" applyNumberFormat="1" applyFont="1" applyBorder="1" applyAlignment="1">
      <alignment horizontal="center"/>
    </xf>
    <xf numFmtId="0" fontId="4" fillId="4" borderId="26" xfId="1" applyFont="1" applyFill="1" applyBorder="1" applyAlignment="1">
      <alignment horizontal="center"/>
    </xf>
    <xf numFmtId="0" fontId="4" fillId="4" borderId="27" xfId="1" applyFont="1" applyFill="1" applyBorder="1" applyAlignment="1">
      <alignment horizontal="center"/>
    </xf>
    <xf numFmtId="3" fontId="4" fillId="4" borderId="26" xfId="1" applyNumberFormat="1" applyFont="1" applyFill="1" applyBorder="1" applyAlignment="1">
      <alignment horizontal="center"/>
    </xf>
    <xf numFmtId="3" fontId="4" fillId="2" borderId="26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3" fontId="4" fillId="3" borderId="5" xfId="1" applyNumberFormat="1" applyFont="1" applyFill="1" applyBorder="1" applyAlignment="1">
      <alignment horizontal="center"/>
    </xf>
    <xf numFmtId="3" fontId="4" fillId="3" borderId="28" xfId="1" applyNumberFormat="1" applyFont="1" applyFill="1" applyBorder="1" applyAlignment="1">
      <alignment horizontal="center"/>
    </xf>
    <xf numFmtId="3" fontId="4" fillId="2" borderId="28" xfId="1" applyNumberFormat="1" applyFont="1" applyFill="1" applyBorder="1" applyAlignment="1">
      <alignment horizontal="center"/>
    </xf>
    <xf numFmtId="0" fontId="11" fillId="0" borderId="29" xfId="1" applyFont="1" applyBorder="1" applyAlignment="1">
      <alignment horizontal="left" wrapText="1"/>
    </xf>
    <xf numFmtId="0" fontId="11" fillId="0" borderId="30" xfId="1" applyFont="1" applyBorder="1" applyAlignment="1">
      <alignment horizontal="left" wrapText="1"/>
    </xf>
    <xf numFmtId="3" fontId="11" fillId="0" borderId="31" xfId="1" applyNumberFormat="1" applyFont="1" applyBorder="1" applyAlignment="1">
      <alignment horizontal="center"/>
    </xf>
    <xf numFmtId="1" fontId="11" fillId="0" borderId="31" xfId="1" applyNumberFormat="1" applyFont="1" applyBorder="1" applyAlignment="1">
      <alignment horizontal="center"/>
    </xf>
    <xf numFmtId="3" fontId="11" fillId="5" borderId="0" xfId="1" applyNumberFormat="1" applyFont="1" applyFill="1"/>
    <xf numFmtId="0" fontId="11" fillId="6" borderId="32" xfId="1" applyFont="1" applyFill="1" applyBorder="1" applyAlignment="1">
      <alignment horizontal="center" wrapText="1"/>
    </xf>
    <xf numFmtId="0" fontId="11" fillId="6" borderId="33" xfId="1" applyFont="1" applyFill="1" applyBorder="1" applyAlignment="1">
      <alignment horizontal="center" wrapText="1"/>
    </xf>
    <xf numFmtId="3" fontId="11" fillId="6" borderId="12" xfId="1" applyNumberFormat="1" applyFont="1" applyFill="1" applyBorder="1" applyAlignment="1">
      <alignment horizontal="center"/>
    </xf>
    <xf numFmtId="3" fontId="11" fillId="6" borderId="13" xfId="1" applyNumberFormat="1" applyFont="1" applyFill="1" applyBorder="1" applyAlignment="1">
      <alignment horizontal="center"/>
    </xf>
    <xf numFmtId="1" fontId="11" fillId="6" borderId="34" xfId="1" applyNumberFormat="1" applyFont="1" applyFill="1" applyBorder="1" applyAlignment="1">
      <alignment horizontal="center"/>
    </xf>
    <xf numFmtId="1" fontId="11" fillId="6" borderId="35" xfId="1" applyNumberFormat="1" applyFont="1" applyFill="1" applyBorder="1" applyAlignment="1">
      <alignment horizontal="center"/>
    </xf>
    <xf numFmtId="3" fontId="11" fillId="6" borderId="36" xfId="1" applyNumberFormat="1" applyFont="1" applyFill="1" applyBorder="1" applyAlignment="1">
      <alignment horizontal="center"/>
    </xf>
    <xf numFmtId="3" fontId="11" fillId="6" borderId="1" xfId="1" applyNumberFormat="1" applyFont="1" applyFill="1" applyBorder="1" applyAlignment="1">
      <alignment horizontal="center"/>
    </xf>
    <xf numFmtId="3" fontId="11" fillId="6" borderId="3" xfId="1" applyNumberFormat="1" applyFont="1" applyFill="1" applyBorder="1" applyAlignment="1">
      <alignment horizontal="center"/>
    </xf>
    <xf numFmtId="0" fontId="11" fillId="5" borderId="0" xfId="1" applyFont="1" applyFill="1"/>
    <xf numFmtId="3" fontId="11" fillId="0" borderId="0" xfId="1" applyNumberFormat="1" applyFont="1"/>
    <xf numFmtId="3" fontId="3" fillId="0" borderId="0" xfId="0" applyNumberFormat="1" applyFont="1"/>
    <xf numFmtId="0" fontId="11" fillId="6" borderId="37" xfId="1" applyFont="1" applyFill="1" applyBorder="1" applyAlignment="1">
      <alignment horizontal="center" wrapText="1"/>
    </xf>
    <xf numFmtId="0" fontId="11" fillId="6" borderId="38" xfId="1" applyFont="1" applyFill="1" applyBorder="1" applyAlignment="1">
      <alignment horizontal="center" wrapText="1"/>
    </xf>
    <xf numFmtId="3" fontId="11" fillId="6" borderId="39" xfId="1" applyNumberFormat="1" applyFont="1" applyFill="1" applyBorder="1" applyAlignment="1">
      <alignment horizontal="center"/>
    </xf>
    <xf numFmtId="3" fontId="11" fillId="6" borderId="40" xfId="1" applyNumberFormat="1" applyFont="1" applyFill="1" applyBorder="1" applyAlignment="1">
      <alignment horizontal="center"/>
    </xf>
    <xf numFmtId="1" fontId="11" fillId="6" borderId="41" xfId="1" applyNumberFormat="1" applyFont="1" applyFill="1" applyBorder="1" applyAlignment="1">
      <alignment horizontal="center"/>
    </xf>
    <xf numFmtId="1" fontId="11" fillId="6" borderId="42" xfId="1" applyNumberFormat="1" applyFont="1" applyFill="1" applyBorder="1" applyAlignment="1">
      <alignment horizontal="center"/>
    </xf>
    <xf numFmtId="3" fontId="11" fillId="6" borderId="43" xfId="1" applyNumberFormat="1" applyFont="1" applyFill="1" applyBorder="1" applyAlignment="1">
      <alignment horizontal="center"/>
    </xf>
    <xf numFmtId="4" fontId="3" fillId="0" borderId="0" xfId="0" applyNumberFormat="1" applyFont="1"/>
    <xf numFmtId="0" fontId="11" fillId="6" borderId="44" xfId="1" applyFont="1" applyFill="1" applyBorder="1" applyAlignment="1">
      <alignment horizontal="center" wrapText="1"/>
    </xf>
    <xf numFmtId="0" fontId="11" fillId="6" borderId="45" xfId="1" applyFont="1" applyFill="1" applyBorder="1" applyAlignment="1">
      <alignment horizontal="center" wrapText="1"/>
    </xf>
    <xf numFmtId="3" fontId="11" fillId="6" borderId="46" xfId="1" applyNumberFormat="1" applyFont="1" applyFill="1" applyBorder="1" applyAlignment="1">
      <alignment horizontal="center"/>
    </xf>
    <xf numFmtId="3" fontId="11" fillId="6" borderId="47" xfId="1" applyNumberFormat="1" applyFont="1" applyFill="1" applyBorder="1" applyAlignment="1">
      <alignment horizontal="center"/>
    </xf>
    <xf numFmtId="1" fontId="11" fillId="6" borderId="30" xfId="1" applyNumberFormat="1" applyFont="1" applyFill="1" applyBorder="1" applyAlignment="1">
      <alignment horizontal="center"/>
    </xf>
    <xf numFmtId="1" fontId="11" fillId="6" borderId="31" xfId="1" applyNumberFormat="1" applyFont="1" applyFill="1" applyBorder="1" applyAlignment="1">
      <alignment horizontal="center"/>
    </xf>
    <xf numFmtId="3" fontId="11" fillId="6" borderId="29" xfId="1" applyNumberFormat="1" applyFont="1" applyFill="1" applyBorder="1" applyAlignment="1">
      <alignment horizontal="center"/>
    </xf>
    <xf numFmtId="4" fontId="11" fillId="5" borderId="0" xfId="1" applyNumberFormat="1" applyFont="1" applyFill="1"/>
    <xf numFmtId="4" fontId="11" fillId="0" borderId="0" xfId="1" applyNumberFormat="1" applyFont="1"/>
    <xf numFmtId="0" fontId="11" fillId="6" borderId="48" xfId="1" applyFont="1" applyFill="1" applyBorder="1" applyAlignment="1">
      <alignment horizontal="center" wrapText="1"/>
    </xf>
    <xf numFmtId="0" fontId="11" fillId="6" borderId="49" xfId="1" applyFont="1" applyFill="1" applyBorder="1" applyAlignment="1">
      <alignment horizontal="center" wrapText="1"/>
    </xf>
    <xf numFmtId="3" fontId="11" fillId="6" borderId="23" xfId="1" applyNumberFormat="1" applyFont="1" applyFill="1" applyBorder="1" applyAlignment="1">
      <alignment horizontal="center"/>
    </xf>
    <xf numFmtId="3" fontId="11" fillId="6" borderId="50" xfId="1" applyNumberFormat="1" applyFont="1" applyFill="1" applyBorder="1" applyAlignment="1">
      <alignment horizontal="center"/>
    </xf>
    <xf numFmtId="1" fontId="11" fillId="6" borderId="51" xfId="1" applyNumberFormat="1" applyFont="1" applyFill="1" applyBorder="1" applyAlignment="1">
      <alignment horizontal="center"/>
    </xf>
    <xf numFmtId="1" fontId="11" fillId="6" borderId="52" xfId="1" applyNumberFormat="1" applyFont="1" applyFill="1" applyBorder="1" applyAlignment="1">
      <alignment horizontal="center"/>
    </xf>
    <xf numFmtId="3" fontId="11" fillId="6" borderId="53" xfId="1" applyNumberFormat="1" applyFont="1" applyFill="1" applyBorder="1" applyAlignment="1">
      <alignment horizontal="center"/>
    </xf>
    <xf numFmtId="0" fontId="11" fillId="0" borderId="11" xfId="1" applyFont="1" applyBorder="1" applyAlignment="1">
      <alignment horizontal="left" wrapText="1"/>
    </xf>
    <xf numFmtId="0" fontId="0" fillId="0" borderId="54" xfId="0" applyBorder="1" applyAlignment="1">
      <alignment horizontal="left" wrapText="1"/>
    </xf>
    <xf numFmtId="3" fontId="11" fillId="0" borderId="26" xfId="1" applyNumberFormat="1" applyFont="1" applyBorder="1" applyAlignment="1">
      <alignment horizontal="center"/>
    </xf>
    <xf numFmtId="3" fontId="11" fillId="0" borderId="27" xfId="1" applyNumberFormat="1" applyFont="1" applyBorder="1" applyAlignment="1">
      <alignment horizontal="center"/>
    </xf>
    <xf numFmtId="1" fontId="11" fillId="0" borderId="14" xfId="1" applyNumberFormat="1" applyFont="1" applyBorder="1" applyAlignment="1">
      <alignment horizontal="center"/>
    </xf>
    <xf numFmtId="1" fontId="11" fillId="0" borderId="15" xfId="1" applyNumberFormat="1" applyFont="1" applyBorder="1" applyAlignment="1">
      <alignment horizontal="center"/>
    </xf>
    <xf numFmtId="1" fontId="11" fillId="0" borderId="11" xfId="1" applyNumberFormat="1" applyFont="1" applyBorder="1" applyAlignment="1">
      <alignment horizontal="center"/>
    </xf>
    <xf numFmtId="0" fontId="11" fillId="0" borderId="0" xfId="1" applyFont="1" applyAlignment="1">
      <alignment wrapText="1"/>
    </xf>
    <xf numFmtId="0" fontId="4" fillId="4" borderId="9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4" fillId="4" borderId="15" xfId="1" applyNumberFormat="1" applyFont="1" applyFill="1" applyBorder="1" applyAlignment="1">
      <alignment horizontal="center"/>
    </xf>
    <xf numFmtId="3" fontId="4" fillId="4" borderId="9" xfId="1" applyNumberFormat="1" applyFont="1" applyFill="1" applyBorder="1" applyAlignment="1">
      <alignment horizontal="center"/>
    </xf>
    <xf numFmtId="3" fontId="4" fillId="2" borderId="9" xfId="1" applyNumberFormat="1" applyFont="1" applyFill="1" applyBorder="1" applyAlignment="1">
      <alignment horizontal="center"/>
    </xf>
    <xf numFmtId="3" fontId="2" fillId="5" borderId="0" xfId="1" applyNumberFormat="1" applyFont="1" applyFill="1"/>
    <xf numFmtId="0" fontId="4" fillId="0" borderId="37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4" fontId="3" fillId="2" borderId="0" xfId="0" applyNumberFormat="1" applyFont="1" applyFill="1"/>
    <xf numFmtId="0" fontId="11" fillId="0" borderId="12" xfId="1" applyFont="1" applyBorder="1" applyAlignment="1">
      <alignment horizontal="left" wrapText="1"/>
    </xf>
    <xf numFmtId="0" fontId="11" fillId="0" borderId="35" xfId="1" applyFont="1" applyBorder="1" applyAlignment="1">
      <alignment horizontal="left" wrapText="1"/>
    </xf>
    <xf numFmtId="3" fontId="11" fillId="0" borderId="35" xfId="1" applyNumberFormat="1" applyFont="1" applyBorder="1" applyAlignment="1">
      <alignment horizontal="center"/>
    </xf>
    <xf numFmtId="3" fontId="11" fillId="0" borderId="35" xfId="1" applyNumberFormat="1" applyFont="1" applyFill="1" applyBorder="1" applyAlignment="1">
      <alignment horizontal="center"/>
    </xf>
    <xf numFmtId="3" fontId="11" fillId="2" borderId="13" xfId="1" applyNumberFormat="1" applyFont="1" applyFill="1" applyBorder="1" applyAlignment="1">
      <alignment horizontal="center"/>
    </xf>
    <xf numFmtId="0" fontId="11" fillId="0" borderId="19" xfId="1" applyFont="1" applyBorder="1" applyAlignment="1">
      <alignment horizontal="left" wrapText="1"/>
    </xf>
    <xf numFmtId="0" fontId="11" fillId="0" borderId="9" xfId="1" applyFont="1" applyBorder="1" applyAlignment="1">
      <alignment horizontal="left" wrapText="1"/>
    </xf>
    <xf numFmtId="3" fontId="11" fillId="0" borderId="9" xfId="1" applyNumberFormat="1" applyFont="1" applyFill="1" applyBorder="1" applyAlignment="1">
      <alignment horizontal="center"/>
    </xf>
    <xf numFmtId="0" fontId="11" fillId="0" borderId="9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3" fontId="7" fillId="0" borderId="52" xfId="1" applyNumberFormat="1" applyFont="1" applyBorder="1" applyAlignment="1">
      <alignment horizontal="center"/>
    </xf>
    <xf numFmtId="3" fontId="11" fillId="0" borderId="52" xfId="1" applyNumberFormat="1" applyFont="1" applyBorder="1" applyAlignment="1">
      <alignment horizontal="center"/>
    </xf>
    <xf numFmtId="3" fontId="7" fillId="0" borderId="50" xfId="1" applyNumberFormat="1" applyFont="1" applyBorder="1" applyAlignment="1">
      <alignment horizontal="center"/>
    </xf>
    <xf numFmtId="3" fontId="7" fillId="2" borderId="50" xfId="1" applyNumberFormat="1" applyFont="1" applyFill="1" applyBorder="1" applyAlignment="1">
      <alignment horizontal="center"/>
    </xf>
    <xf numFmtId="0" fontId="4" fillId="4" borderId="25" xfId="1" applyFont="1" applyFill="1" applyBorder="1" applyAlignment="1">
      <alignment horizontal="center"/>
    </xf>
    <xf numFmtId="0" fontId="4" fillId="4" borderId="55" xfId="1" applyFont="1" applyFill="1" applyBorder="1" applyAlignment="1">
      <alignment horizontal="center"/>
    </xf>
    <xf numFmtId="3" fontId="4" fillId="4" borderId="55" xfId="1" applyNumberFormat="1" applyFont="1" applyFill="1" applyBorder="1" applyAlignment="1">
      <alignment horizontal="center"/>
    </xf>
    <xf numFmtId="3" fontId="4" fillId="2" borderId="55" xfId="1" applyNumberFormat="1" applyFont="1" applyFill="1" applyBorder="1" applyAlignment="1">
      <alignment horizontal="center"/>
    </xf>
    <xf numFmtId="0" fontId="4" fillId="4" borderId="26" xfId="1" applyFont="1" applyFill="1" applyBorder="1" applyAlignment="1">
      <alignment horizontal="left"/>
    </xf>
    <xf numFmtId="0" fontId="4" fillId="4" borderId="27" xfId="1" applyFont="1" applyFill="1" applyBorder="1" applyAlignment="1">
      <alignment horizontal="left"/>
    </xf>
    <xf numFmtId="0" fontId="3" fillId="2" borderId="0" xfId="0" applyFont="1" applyFill="1"/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tabSelected="1" topLeftCell="A29" workbookViewId="0">
      <selection activeCell="E44" sqref="E44"/>
    </sheetView>
  </sheetViews>
  <sheetFormatPr defaultColWidth="9.109375" defaultRowHeight="14.4" x14ac:dyDescent="0.3"/>
  <cols>
    <col min="1" max="2" width="9.109375" style="4"/>
    <col min="3" max="3" width="16.5546875" style="4" customWidth="1"/>
    <col min="4" max="4" width="14.88671875" style="4" customWidth="1"/>
    <col min="5" max="5" width="15.88671875" style="4" customWidth="1"/>
    <col min="6" max="6" width="15" style="4" customWidth="1"/>
    <col min="7" max="8" width="15.44140625" style="4" customWidth="1"/>
    <col min="9" max="9" width="19.109375" style="4" customWidth="1"/>
    <col min="10" max="11" width="19.109375" style="165" hidden="1" customWidth="1"/>
    <col min="12" max="12" width="9.6640625" style="4" hidden="1" customWidth="1"/>
    <col min="13" max="13" width="12.33203125" style="4" hidden="1" customWidth="1"/>
    <col min="14" max="14" width="0" style="4" hidden="1" customWidth="1"/>
    <col min="15" max="15" width="9.5546875" style="4" hidden="1" customWidth="1"/>
    <col min="16" max="16" width="0" style="4" hidden="1" customWidth="1"/>
    <col min="17" max="16384" width="9.109375" style="4"/>
  </cols>
  <sheetData>
    <row r="1" spans="1:16" x14ac:dyDescent="0.3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1"/>
      <c r="M1" s="1"/>
      <c r="N1" s="1"/>
    </row>
    <row r="2" spans="1:16" x14ac:dyDescent="0.3">
      <c r="A2" s="1"/>
      <c r="B2" s="1"/>
      <c r="C2" s="1"/>
      <c r="D2" s="1"/>
      <c r="E2" s="1"/>
      <c r="F2" s="1"/>
      <c r="G2" s="1"/>
      <c r="H2" s="1"/>
      <c r="I2" s="2" t="s">
        <v>1</v>
      </c>
      <c r="J2" s="3"/>
      <c r="K2" s="3"/>
      <c r="L2" s="1"/>
      <c r="M2" s="1"/>
      <c r="N2" s="1"/>
    </row>
    <row r="3" spans="1:16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1"/>
      <c r="M3" s="1"/>
      <c r="N3" s="1"/>
    </row>
    <row r="4" spans="1:16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  <c r="L4" s="1"/>
      <c r="M4" s="1"/>
      <c r="N4" s="1"/>
    </row>
    <row r="5" spans="1:16" ht="48.6" thickBot="1" x14ac:dyDescent="0.35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  <c r="L5" s="12"/>
      <c r="M5" s="1"/>
      <c r="N5" s="1"/>
    </row>
    <row r="6" spans="1:16" x14ac:dyDescent="0.3">
      <c r="A6" s="13">
        <v>1</v>
      </c>
      <c r="B6" s="14"/>
      <c r="C6" s="15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7">
        <v>8</v>
      </c>
      <c r="J6" s="18">
        <v>8</v>
      </c>
      <c r="K6" s="18">
        <v>8</v>
      </c>
      <c r="L6" s="12"/>
      <c r="M6" s="1"/>
      <c r="N6" s="1"/>
    </row>
    <row r="7" spans="1:16" ht="15" thickBot="1" x14ac:dyDescent="0.35">
      <c r="A7" s="19" t="s">
        <v>14</v>
      </c>
      <c r="B7" s="20"/>
      <c r="C7" s="21"/>
      <c r="D7" s="21"/>
      <c r="E7" s="20"/>
      <c r="F7" s="20"/>
      <c r="G7" s="20"/>
      <c r="H7" s="21"/>
      <c r="I7" s="21"/>
      <c r="J7" s="22"/>
      <c r="K7" s="22"/>
      <c r="L7" s="12"/>
      <c r="M7" s="1">
        <v>62</v>
      </c>
      <c r="N7" s="1"/>
      <c r="O7" s="4" t="s">
        <v>15</v>
      </c>
    </row>
    <row r="8" spans="1:16" x14ac:dyDescent="0.3">
      <c r="A8" s="23" t="s">
        <v>16</v>
      </c>
      <c r="B8" s="24"/>
      <c r="C8" s="25">
        <v>-1593.7000000000116</v>
      </c>
      <c r="D8" s="26">
        <f>113889.5+0.34</f>
        <v>113889.84</v>
      </c>
      <c r="E8" s="27">
        <v>387613.31</v>
      </c>
      <c r="F8" s="28">
        <f>387613.3-0.34</f>
        <v>387612.95999999996</v>
      </c>
      <c r="G8" s="29">
        <v>374104.18</v>
      </c>
      <c r="H8" s="25">
        <f>C8+E8-F8</f>
        <v>-1593.3499999999767</v>
      </c>
      <c r="I8" s="26">
        <f>D8+E8-G8</f>
        <v>127398.97000000003</v>
      </c>
      <c r="J8" s="30">
        <f>159590*1.15*1.1</f>
        <v>201881.35</v>
      </c>
      <c r="K8" s="31">
        <f>F8-J8</f>
        <v>185731.60999999996</v>
      </c>
      <c r="L8" s="32">
        <f>H8-I8</f>
        <v>-128992.32000000001</v>
      </c>
      <c r="M8" s="33">
        <v>128992.32000000001</v>
      </c>
      <c r="N8" s="34">
        <f>M8+L8</f>
        <v>0</v>
      </c>
      <c r="O8" s="35">
        <v>127398.97</v>
      </c>
      <c r="P8" s="35">
        <f>O8-I8</f>
        <v>0</v>
      </c>
    </row>
    <row r="9" spans="1:16" x14ac:dyDescent="0.3">
      <c r="A9" s="36"/>
      <c r="B9" s="37"/>
      <c r="C9" s="38"/>
      <c r="D9" s="39"/>
      <c r="E9" s="27"/>
      <c r="F9" s="28"/>
      <c r="G9" s="29"/>
      <c r="H9" s="38"/>
      <c r="I9" s="39"/>
      <c r="J9" s="40"/>
      <c r="K9" s="41"/>
      <c r="L9" s="33"/>
      <c r="M9" s="33"/>
      <c r="N9" s="34"/>
      <c r="O9" s="35"/>
    </row>
    <row r="10" spans="1:16" x14ac:dyDescent="0.3">
      <c r="A10" s="36" t="s">
        <v>17</v>
      </c>
      <c r="B10" s="37"/>
      <c r="C10" s="42">
        <v>142837.26</v>
      </c>
      <c r="D10" s="43">
        <f>60302.89+0.34</f>
        <v>60303.229999999996</v>
      </c>
      <c r="E10" s="44">
        <v>156059.04</v>
      </c>
      <c r="F10" s="45">
        <f>134089-0.33</f>
        <v>134088.67000000001</v>
      </c>
      <c r="G10" s="29">
        <v>139458.93</v>
      </c>
      <c r="H10" s="38">
        <f>C10+E10-F10</f>
        <v>164807.63000000003</v>
      </c>
      <c r="I10" s="43">
        <f>D10+E10-G10</f>
        <v>76903.340000000026</v>
      </c>
      <c r="J10" s="46">
        <v>75432.649999999994</v>
      </c>
      <c r="K10" s="31">
        <f>F10-J10</f>
        <v>58656.020000000019</v>
      </c>
      <c r="L10" s="32">
        <f>H10-I10</f>
        <v>87904.290000000008</v>
      </c>
      <c r="M10" s="47">
        <v>-87904.29</v>
      </c>
      <c r="N10" s="34">
        <f>M10+L10</f>
        <v>0</v>
      </c>
      <c r="O10" s="35">
        <v>76903.34</v>
      </c>
      <c r="P10" s="35">
        <f>O10-I10</f>
        <v>0</v>
      </c>
    </row>
    <row r="11" spans="1:16" x14ac:dyDescent="0.3">
      <c r="A11" s="48"/>
      <c r="B11" s="49"/>
      <c r="C11" s="50"/>
      <c r="D11" s="51"/>
      <c r="E11" s="52"/>
      <c r="F11" s="53"/>
      <c r="G11" s="54"/>
      <c r="H11" s="50"/>
      <c r="I11" s="51"/>
      <c r="J11" s="55"/>
      <c r="K11" s="56"/>
      <c r="L11" s="1"/>
      <c r="M11" s="1"/>
      <c r="N11" s="57"/>
      <c r="O11" s="35"/>
    </row>
    <row r="12" spans="1:16" x14ac:dyDescent="0.3">
      <c r="A12" s="58" t="s">
        <v>18</v>
      </c>
      <c r="B12" s="59"/>
      <c r="C12" s="42">
        <v>-9.9999999991268851E-2</v>
      </c>
      <c r="D12" s="43">
        <f>19614.57+0.48</f>
        <v>19615.05</v>
      </c>
      <c r="E12" s="44">
        <v>67258.44</v>
      </c>
      <c r="F12" s="60">
        <f>67258.44-0.48</f>
        <v>67257.960000000006</v>
      </c>
      <c r="G12" s="29">
        <v>64341.5</v>
      </c>
      <c r="H12" s="38">
        <f>C12+E12-F12</f>
        <v>0.38000000000465661</v>
      </c>
      <c r="I12" s="43">
        <f>D12+E12-G12</f>
        <v>22531.990000000005</v>
      </c>
      <c r="J12" s="46">
        <f>24720*1.15*1.1</f>
        <v>31270.799999999999</v>
      </c>
      <c r="K12" s="61">
        <f>24720*1.15*1.1</f>
        <v>31270.799999999999</v>
      </c>
      <c r="L12" s="32">
        <f>H12-I12</f>
        <v>-22531.61</v>
      </c>
      <c r="M12" s="1">
        <v>22531.61</v>
      </c>
      <c r="N12" s="34">
        <f>M12+L12</f>
        <v>0</v>
      </c>
      <c r="O12" s="35">
        <v>22531.99</v>
      </c>
      <c r="P12" s="35">
        <f>O12-I12</f>
        <v>0</v>
      </c>
    </row>
    <row r="13" spans="1:16" x14ac:dyDescent="0.3">
      <c r="A13" s="58"/>
      <c r="B13" s="59"/>
      <c r="C13" s="42"/>
      <c r="D13" s="43"/>
      <c r="E13" s="44"/>
      <c r="F13" s="60"/>
      <c r="G13" s="29"/>
      <c r="H13" s="38"/>
      <c r="I13" s="43"/>
      <c r="J13" s="46"/>
      <c r="K13" s="61"/>
      <c r="L13" s="1"/>
      <c r="M13" s="1"/>
      <c r="N13" s="57"/>
      <c r="O13" s="35"/>
    </row>
    <row r="14" spans="1:16" x14ac:dyDescent="0.3">
      <c r="A14" s="58" t="s">
        <v>19</v>
      </c>
      <c r="B14" s="59"/>
      <c r="C14" s="42">
        <v>-137.35999999999876</v>
      </c>
      <c r="D14" s="43">
        <v>826.35999999999785</v>
      </c>
      <c r="E14" s="44">
        <v>1491.21</v>
      </c>
      <c r="F14" s="60">
        <v>1491.21</v>
      </c>
      <c r="G14" s="29">
        <v>1446.14</v>
      </c>
      <c r="H14" s="38">
        <f>C14+E14-F14</f>
        <v>-137.35999999999876</v>
      </c>
      <c r="I14" s="43">
        <f>D14+E14-G14</f>
        <v>871.42999999999779</v>
      </c>
      <c r="J14" s="46"/>
      <c r="K14" s="31">
        <f>F14-J14</f>
        <v>1491.21</v>
      </c>
      <c r="L14" s="32">
        <f>H14-I14</f>
        <v>-1008.7899999999966</v>
      </c>
      <c r="M14" s="1">
        <v>1138.5899999999999</v>
      </c>
      <c r="N14" s="34">
        <f>M14+L14</f>
        <v>129.80000000000337</v>
      </c>
      <c r="O14" s="35">
        <v>871.43</v>
      </c>
      <c r="P14" s="35">
        <f>O14-I14</f>
        <v>2.1600499167107046E-12</v>
      </c>
    </row>
    <row r="15" spans="1:16" x14ac:dyDescent="0.3">
      <c r="A15" s="58"/>
      <c r="B15" s="59"/>
      <c r="C15" s="42"/>
      <c r="D15" s="43"/>
      <c r="E15" s="44"/>
      <c r="F15" s="60"/>
      <c r="G15" s="29"/>
      <c r="H15" s="38"/>
      <c r="I15" s="43"/>
      <c r="J15" s="46"/>
      <c r="K15" s="61"/>
      <c r="L15" s="1"/>
      <c r="M15" s="1"/>
      <c r="N15" s="57"/>
      <c r="O15" s="35"/>
    </row>
    <row r="16" spans="1:16" x14ac:dyDescent="0.3">
      <c r="A16" s="58" t="s">
        <v>20</v>
      </c>
      <c r="B16" s="59"/>
      <c r="C16" s="42">
        <v>-9.9999999999454303E-2</v>
      </c>
      <c r="D16" s="43">
        <v>832.19</v>
      </c>
      <c r="E16" s="44">
        <v>1112.7</v>
      </c>
      <c r="F16" s="60">
        <f>1112.7+0.26</f>
        <v>1112.96</v>
      </c>
      <c r="G16" s="29">
        <v>1108.1099999999999</v>
      </c>
      <c r="H16" s="38">
        <f>C16+E16-F16</f>
        <v>-0.35999999999944521</v>
      </c>
      <c r="I16" s="43">
        <f>D16+E16-G16</f>
        <v>836.7800000000002</v>
      </c>
      <c r="J16" s="46"/>
      <c r="K16" s="31">
        <f>F16-J16</f>
        <v>1112.96</v>
      </c>
      <c r="L16" s="32">
        <f>H16-I16</f>
        <v>-837.13999999999965</v>
      </c>
      <c r="M16" s="1">
        <v>837.14</v>
      </c>
      <c r="N16" s="34">
        <f>M16+L16</f>
        <v>0</v>
      </c>
      <c r="O16" s="35">
        <v>836.78</v>
      </c>
      <c r="P16" s="35">
        <f>O16-I16</f>
        <v>0</v>
      </c>
    </row>
    <row r="17" spans="1:16" x14ac:dyDescent="0.3">
      <c r="A17" s="58"/>
      <c r="B17" s="59"/>
      <c r="C17" s="42"/>
      <c r="D17" s="43"/>
      <c r="E17" s="44"/>
      <c r="F17" s="60"/>
      <c r="G17" s="29"/>
      <c r="H17" s="38"/>
      <c r="I17" s="43"/>
      <c r="J17" s="46"/>
      <c r="K17" s="61"/>
      <c r="L17" s="1"/>
      <c r="M17" s="1"/>
      <c r="N17" s="57"/>
      <c r="O17" s="35"/>
    </row>
    <row r="18" spans="1:16" x14ac:dyDescent="0.3">
      <c r="A18" s="58" t="s">
        <v>21</v>
      </c>
      <c r="B18" s="59"/>
      <c r="C18" s="42">
        <v>136.49999999999906</v>
      </c>
      <c r="D18" s="43">
        <f>1363.04+0.1</f>
        <v>1363.1399999999999</v>
      </c>
      <c r="E18" s="44">
        <v>0</v>
      </c>
      <c r="F18" s="60">
        <v>0</v>
      </c>
      <c r="G18" s="29">
        <v>36.880000000000003</v>
      </c>
      <c r="H18" s="38">
        <f>C18+E18-F18</f>
        <v>136.49999999999906</v>
      </c>
      <c r="I18" s="43">
        <f>D18+E18-G18</f>
        <v>1326.2599999999998</v>
      </c>
      <c r="J18" s="46">
        <v>28501</v>
      </c>
      <c r="K18" s="31">
        <f>F18-J18</f>
        <v>-28501</v>
      </c>
      <c r="L18" s="32">
        <f>H18-I18</f>
        <v>-1189.7600000000007</v>
      </c>
      <c r="M18" s="1">
        <v>1173.02</v>
      </c>
      <c r="N18" s="34">
        <f>M18+L18</f>
        <v>-16.740000000000691</v>
      </c>
      <c r="O18" s="35">
        <v>1326.26</v>
      </c>
      <c r="P18" s="35">
        <f>O18-I18</f>
        <v>0</v>
      </c>
    </row>
    <row r="19" spans="1:16" x14ac:dyDescent="0.3">
      <c r="A19" s="58"/>
      <c r="B19" s="59"/>
      <c r="C19" s="42"/>
      <c r="D19" s="43"/>
      <c r="E19" s="44"/>
      <c r="F19" s="60"/>
      <c r="G19" s="29"/>
      <c r="H19" s="38"/>
      <c r="I19" s="43"/>
      <c r="J19" s="46"/>
      <c r="K19" s="61"/>
      <c r="L19" s="1"/>
      <c r="M19" s="1"/>
      <c r="N19" s="1"/>
      <c r="O19" s="35"/>
    </row>
    <row r="20" spans="1:16" x14ac:dyDescent="0.3">
      <c r="A20" s="62" t="s">
        <v>22</v>
      </c>
      <c r="B20" s="63"/>
      <c r="C20" s="64">
        <v>-1368.2599999999859</v>
      </c>
      <c r="D20" s="65">
        <v>1624.9400000000271</v>
      </c>
      <c r="E20" s="66"/>
      <c r="F20" s="67"/>
      <c r="G20" s="68"/>
      <c r="H20" s="64">
        <f>C20+E20-F20</f>
        <v>-1368.2599999999859</v>
      </c>
      <c r="I20" s="69">
        <f>D20+E20-G20</f>
        <v>1624.9400000000271</v>
      </c>
      <c r="J20" s="46">
        <f>73410</f>
        <v>73410</v>
      </c>
      <c r="K20" s="31">
        <f>F20-J20</f>
        <v>-73410</v>
      </c>
      <c r="N20" s="33"/>
      <c r="O20" s="35">
        <f>1316.53+308.41</f>
        <v>1624.94</v>
      </c>
      <c r="P20" s="35">
        <f>O20-I20</f>
        <v>-2.7057467377744615E-11</v>
      </c>
    </row>
    <row r="21" spans="1:16" ht="15" thickBot="1" x14ac:dyDescent="0.35">
      <c r="A21" s="62"/>
      <c r="B21" s="63"/>
      <c r="C21" s="70"/>
      <c r="D21" s="71"/>
      <c r="E21" s="72"/>
      <c r="F21" s="73"/>
      <c r="G21" s="74"/>
      <c r="H21" s="75"/>
      <c r="I21" s="71"/>
      <c r="J21" s="46"/>
      <c r="K21" s="61"/>
      <c r="L21" s="1"/>
      <c r="M21" s="1"/>
      <c r="N21" s="1"/>
      <c r="O21" s="35"/>
    </row>
    <row r="22" spans="1:16" ht="15" thickBot="1" x14ac:dyDescent="0.35">
      <c r="A22" s="76" t="s">
        <v>23</v>
      </c>
      <c r="B22" s="77"/>
      <c r="C22" s="78">
        <f>C8+C10+C12+C14+C16+C18+C20</f>
        <v>139874.24000000005</v>
      </c>
      <c r="D22" s="78">
        <f t="shared" ref="D22:I22" si="0">D8+D10+D12+D14+D16+D18+D20</f>
        <v>198454.75000000003</v>
      </c>
      <c r="E22" s="78">
        <f t="shared" si="0"/>
        <v>613534.69999999995</v>
      </c>
      <c r="F22" s="78">
        <f t="shared" si="0"/>
        <v>591563.75999999989</v>
      </c>
      <c r="G22" s="78">
        <f t="shared" si="0"/>
        <v>580495.74</v>
      </c>
      <c r="H22" s="78">
        <f t="shared" si="0"/>
        <v>161845.18000000011</v>
      </c>
      <c r="I22" s="78">
        <f t="shared" si="0"/>
        <v>231493.71000000008</v>
      </c>
      <c r="J22" s="79">
        <f>J8+J10+J12+J14+J16+J18+J20</f>
        <v>410495.8</v>
      </c>
      <c r="K22" s="79">
        <f>K8+K10+K12+K14+K16+K18+K20</f>
        <v>176351.60000000003</v>
      </c>
      <c r="L22" s="1"/>
      <c r="M22" s="1"/>
      <c r="N22" s="1"/>
    </row>
    <row r="23" spans="1:16" x14ac:dyDescent="0.3">
      <c r="A23" s="80"/>
      <c r="B23" s="81"/>
      <c r="C23" s="82"/>
      <c r="D23" s="82"/>
      <c r="E23" s="82"/>
      <c r="F23" s="82"/>
      <c r="G23" s="82"/>
      <c r="H23" s="82"/>
      <c r="I23" s="83"/>
      <c r="J23" s="84"/>
      <c r="K23" s="84"/>
      <c r="L23" s="1"/>
      <c r="M23" s="1"/>
      <c r="N23" s="1"/>
    </row>
    <row r="24" spans="1:16" ht="29.25" customHeight="1" thickBot="1" x14ac:dyDescent="0.35">
      <c r="A24" s="85" t="s">
        <v>24</v>
      </c>
      <c r="B24" s="86"/>
      <c r="C24" s="87">
        <f>1152336.26+0.17</f>
        <v>1152336.43</v>
      </c>
      <c r="D24" s="87">
        <v>65746.22</v>
      </c>
      <c r="E24" s="88">
        <f>SUM(E25:E28)</f>
        <v>269033.75999999995</v>
      </c>
      <c r="F24" s="88">
        <f>SUM(F25:F27)</f>
        <v>0</v>
      </c>
      <c r="G24" s="87">
        <f>SUM(G25:G28)</f>
        <v>255488.66999999998</v>
      </c>
      <c r="H24" s="87">
        <f>C24+E24-F24</f>
        <v>1421370.19</v>
      </c>
      <c r="I24" s="87">
        <f>D24+E24-G24</f>
        <v>79291.31</v>
      </c>
      <c r="J24" s="31">
        <f>E24+F24-H24</f>
        <v>-1152336.43</v>
      </c>
      <c r="K24" s="31"/>
      <c r="L24" s="89"/>
      <c r="M24" s="47"/>
      <c r="N24" s="47"/>
    </row>
    <row r="25" spans="1:16" ht="29.25" customHeight="1" x14ac:dyDescent="0.3">
      <c r="A25" s="90" t="s">
        <v>25</v>
      </c>
      <c r="B25" s="91"/>
      <c r="C25" s="92">
        <v>632879.48</v>
      </c>
      <c r="D25" s="93">
        <v>66754.390000000072</v>
      </c>
      <c r="E25" s="94">
        <v>263883.59999999998</v>
      </c>
      <c r="F25" s="95"/>
      <c r="G25" s="96">
        <v>251346.68</v>
      </c>
      <c r="H25" s="97">
        <f t="shared" ref="H25:H28" si="1">C25+E25-F25</f>
        <v>896763.08</v>
      </c>
      <c r="I25" s="98">
        <f t="shared" ref="I25:I28" si="2">D25+E25-G25</f>
        <v>79291.310000000056</v>
      </c>
      <c r="J25" s="30"/>
      <c r="K25" s="31"/>
      <c r="L25" s="99"/>
      <c r="M25" s="100"/>
      <c r="N25" s="33"/>
      <c r="O25" s="101">
        <v>79291.31</v>
      </c>
      <c r="P25" s="35">
        <f>O25-I25</f>
        <v>0</v>
      </c>
    </row>
    <row r="26" spans="1:16" ht="29.25" customHeight="1" x14ac:dyDescent="0.3">
      <c r="A26" s="102"/>
      <c r="B26" s="103" t="s">
        <v>26</v>
      </c>
      <c r="C26" s="104"/>
      <c r="D26" s="105">
        <v>0</v>
      </c>
      <c r="E26" s="106">
        <v>0</v>
      </c>
      <c r="F26" s="107"/>
      <c r="G26" s="108">
        <v>0</v>
      </c>
      <c r="H26" s="104"/>
      <c r="I26" s="105">
        <f>D26+E26-G26</f>
        <v>0</v>
      </c>
      <c r="J26" s="30"/>
      <c r="K26" s="31"/>
      <c r="L26" s="99"/>
      <c r="M26" s="100"/>
      <c r="N26" s="47"/>
      <c r="O26" s="109"/>
    </row>
    <row r="27" spans="1:16" ht="29.25" customHeight="1" x14ac:dyDescent="0.3">
      <c r="A27" s="110" t="s">
        <v>27</v>
      </c>
      <c r="B27" s="111"/>
      <c r="C27" s="112">
        <v>25425</v>
      </c>
      <c r="D27" s="113">
        <v>-1008</v>
      </c>
      <c r="E27" s="114">
        <v>0</v>
      </c>
      <c r="F27" s="115"/>
      <c r="G27" s="116">
        <f>-1008-0.17</f>
        <v>-1008.17</v>
      </c>
      <c r="H27" s="112">
        <f t="shared" si="1"/>
        <v>25425</v>
      </c>
      <c r="I27" s="113">
        <f t="shared" si="2"/>
        <v>0.16999999999995907</v>
      </c>
      <c r="J27" s="30"/>
      <c r="K27" s="31"/>
      <c r="L27" s="117"/>
      <c r="M27" s="118">
        <v>86</v>
      </c>
      <c r="N27" s="47" t="s">
        <v>28</v>
      </c>
    </row>
    <row r="28" spans="1:16" ht="29.25" customHeight="1" thickBot="1" x14ac:dyDescent="0.35">
      <c r="A28" s="119" t="s">
        <v>29</v>
      </c>
      <c r="B28" s="120"/>
      <c r="C28" s="121"/>
      <c r="D28" s="122">
        <v>0.17</v>
      </c>
      <c r="E28" s="123">
        <v>5150.16</v>
      </c>
      <c r="F28" s="124"/>
      <c r="G28" s="125">
        <v>5150.16</v>
      </c>
      <c r="H28" s="121">
        <f t="shared" si="1"/>
        <v>5150.16</v>
      </c>
      <c r="I28" s="122">
        <f t="shared" si="2"/>
        <v>0.17000000000007276</v>
      </c>
      <c r="J28" s="30"/>
      <c r="K28" s="31"/>
      <c r="L28" s="117"/>
      <c r="M28" s="118">
        <v>1513270.86</v>
      </c>
      <c r="N28" s="118">
        <f>H30-M28</f>
        <v>0</v>
      </c>
    </row>
    <row r="29" spans="1:16" ht="70.5" customHeight="1" thickBot="1" x14ac:dyDescent="0.35">
      <c r="A29" s="126" t="s">
        <v>30</v>
      </c>
      <c r="B29" s="127"/>
      <c r="C29" s="128">
        <v>47974.85</v>
      </c>
      <c r="D29" s="129"/>
      <c r="E29" s="130">
        <v>43926.11</v>
      </c>
      <c r="F29" s="131">
        <v>0.28999999999999998</v>
      </c>
      <c r="G29" s="132">
        <v>43926.11</v>
      </c>
      <c r="H29" s="128">
        <f>C29+E29-F29</f>
        <v>91900.67</v>
      </c>
      <c r="I29" s="129">
        <f>D29+E29-G29</f>
        <v>0</v>
      </c>
      <c r="J29" s="30"/>
      <c r="K29" s="31"/>
      <c r="L29" s="99"/>
      <c r="M29" s="133">
        <v>55</v>
      </c>
    </row>
    <row r="30" spans="1:16" x14ac:dyDescent="0.3">
      <c r="A30" s="134" t="s">
        <v>23</v>
      </c>
      <c r="B30" s="135"/>
      <c r="C30" s="136">
        <f>C24+C29</f>
        <v>1200311.28</v>
      </c>
      <c r="D30" s="136">
        <f t="shared" ref="D30:H30" si="3">D24+D29</f>
        <v>65746.22</v>
      </c>
      <c r="E30" s="137">
        <f t="shared" si="3"/>
        <v>312959.86999999994</v>
      </c>
      <c r="F30" s="137">
        <f t="shared" si="3"/>
        <v>0.28999999999999998</v>
      </c>
      <c r="G30" s="137">
        <f t="shared" si="3"/>
        <v>299414.77999999997</v>
      </c>
      <c r="H30" s="136">
        <f t="shared" si="3"/>
        <v>1513270.8599999999</v>
      </c>
      <c r="I30" s="136">
        <f>I24+I29</f>
        <v>79291.31</v>
      </c>
      <c r="J30" s="138">
        <f>J24</f>
        <v>-1152336.43</v>
      </c>
      <c r="K30" s="138">
        <f>K24</f>
        <v>0</v>
      </c>
      <c r="L30" s="139">
        <f>H30-I30</f>
        <v>1433979.5499999998</v>
      </c>
      <c r="M30" s="1">
        <v>1433979.55</v>
      </c>
      <c r="N30" s="109">
        <f>M30-L30</f>
        <v>0</v>
      </c>
      <c r="O30" s="109"/>
      <c r="P30" s="109"/>
    </row>
    <row r="31" spans="1:16" ht="15" thickBot="1" x14ac:dyDescent="0.35">
      <c r="A31" s="140"/>
      <c r="B31" s="141"/>
      <c r="C31" s="141"/>
      <c r="D31" s="141"/>
      <c r="E31" s="141"/>
      <c r="F31" s="141"/>
      <c r="G31" s="141"/>
      <c r="H31" s="141"/>
      <c r="I31" s="142"/>
      <c r="J31" s="6"/>
      <c r="K31" s="6"/>
      <c r="O31" s="109"/>
      <c r="P31" s="143"/>
    </row>
    <row r="32" spans="1:16" x14ac:dyDescent="0.3">
      <c r="A32" s="144" t="s">
        <v>31</v>
      </c>
      <c r="B32" s="145"/>
      <c r="C32" s="146">
        <v>-5125.3500000000622</v>
      </c>
      <c r="D32" s="146">
        <v>4171.189999999965</v>
      </c>
      <c r="E32" s="146"/>
      <c r="F32" s="146"/>
      <c r="G32" s="147"/>
      <c r="H32" s="147">
        <f>C32+E32-F32</f>
        <v>-5125.3500000000622</v>
      </c>
      <c r="I32" s="26">
        <f>D32+E32-G32</f>
        <v>4171.189999999965</v>
      </c>
      <c r="J32" s="148">
        <v>144760</v>
      </c>
      <c r="K32" s="31">
        <f>F32-J32</f>
        <v>-144760</v>
      </c>
      <c r="N32" s="33"/>
      <c r="O32" s="4">
        <v>4171.1899999999996</v>
      </c>
      <c r="P32" s="35">
        <f>O32-I32</f>
        <v>3.4560798667371273E-11</v>
      </c>
    </row>
    <row r="33" spans="1:16" x14ac:dyDescent="0.3">
      <c r="A33" s="149" t="s">
        <v>32</v>
      </c>
      <c r="B33" s="150"/>
      <c r="C33" s="67">
        <v>-4234.150000000016</v>
      </c>
      <c r="D33" s="67">
        <v>2784.0999999999694</v>
      </c>
      <c r="E33" s="67"/>
      <c r="F33" s="67"/>
      <c r="G33" s="151"/>
      <c r="H33" s="151">
        <f>C33+E33-F33</f>
        <v>-4234.150000000016</v>
      </c>
      <c r="I33" s="43">
        <f>D33+E33-G33</f>
        <v>2784.0999999999694</v>
      </c>
      <c r="J33" s="61">
        <v>150164</v>
      </c>
      <c r="K33" s="31">
        <f>F33-J33</f>
        <v>-150164</v>
      </c>
      <c r="N33" s="33"/>
      <c r="O33" s="4">
        <v>2784.1</v>
      </c>
      <c r="P33" s="35">
        <f>O33-I33</f>
        <v>3.0468072509393096E-11</v>
      </c>
    </row>
    <row r="34" spans="1:16" x14ac:dyDescent="0.3">
      <c r="A34" s="62" t="s">
        <v>33</v>
      </c>
      <c r="B34" s="152"/>
      <c r="C34" s="67">
        <v>-18548.52000000011</v>
      </c>
      <c r="D34" s="67">
        <v>20616.289999999895</v>
      </c>
      <c r="E34" s="67"/>
      <c r="F34" s="67"/>
      <c r="G34" s="151"/>
      <c r="H34" s="151">
        <f>C34+E34-F34</f>
        <v>-18548.52000000011</v>
      </c>
      <c r="I34" s="43">
        <f>D34+E34-G34</f>
        <v>20616.289999999895</v>
      </c>
      <c r="J34" s="61">
        <v>682534</v>
      </c>
      <c r="K34" s="31">
        <f>F34-J34</f>
        <v>-682534</v>
      </c>
      <c r="N34" s="33"/>
      <c r="O34" s="4">
        <v>20616.29</v>
      </c>
      <c r="P34" s="35">
        <f>O34-I34</f>
        <v>1.0550138540565968E-10</v>
      </c>
    </row>
    <row r="35" spans="1:16" x14ac:dyDescent="0.3">
      <c r="A35" s="62" t="s">
        <v>34</v>
      </c>
      <c r="B35" s="152"/>
      <c r="C35" s="67">
        <v>0</v>
      </c>
      <c r="D35" s="67">
        <v>2436.3700000000085</v>
      </c>
      <c r="E35" s="67"/>
      <c r="F35" s="67"/>
      <c r="G35" s="151"/>
      <c r="H35" s="151">
        <f>C35+E35-F35</f>
        <v>0</v>
      </c>
      <c r="I35" s="43">
        <f>D35+E35-G35</f>
        <v>2436.3700000000085</v>
      </c>
      <c r="J35" s="61"/>
      <c r="K35" s="61"/>
      <c r="N35" s="33"/>
      <c r="O35" s="4">
        <v>2436.37</v>
      </c>
      <c r="P35" s="35">
        <f>O35-I35</f>
        <v>-8.6401996668428183E-12</v>
      </c>
    </row>
    <row r="36" spans="1:16" ht="15" thickBot="1" x14ac:dyDescent="0.35">
      <c r="A36" s="153"/>
      <c r="B36" s="154"/>
      <c r="C36" s="155"/>
      <c r="D36" s="155"/>
      <c r="E36" s="155"/>
      <c r="F36" s="155"/>
      <c r="G36" s="155"/>
      <c r="H36" s="156"/>
      <c r="I36" s="157"/>
      <c r="J36" s="158"/>
      <c r="K36" s="158"/>
    </row>
    <row r="37" spans="1:16" ht="15" thickBot="1" x14ac:dyDescent="0.35">
      <c r="A37" s="159" t="s">
        <v>23</v>
      </c>
      <c r="B37" s="160"/>
      <c r="C37" s="161">
        <f t="shared" ref="C37:H37" si="4">C32+C33+C34+C35</f>
        <v>-27908.020000000186</v>
      </c>
      <c r="D37" s="161">
        <f t="shared" si="4"/>
        <v>30007.949999999841</v>
      </c>
      <c r="E37" s="161">
        <f t="shared" si="4"/>
        <v>0</v>
      </c>
      <c r="F37" s="161">
        <f t="shared" si="4"/>
        <v>0</v>
      </c>
      <c r="G37" s="161">
        <f t="shared" si="4"/>
        <v>0</v>
      </c>
      <c r="H37" s="161">
        <f t="shared" si="4"/>
        <v>-27908.020000000186</v>
      </c>
      <c r="I37" s="161">
        <f>I32+I33+I34+I35</f>
        <v>30007.949999999841</v>
      </c>
      <c r="J37" s="162">
        <f>J32+J33+J34+J35</f>
        <v>977458</v>
      </c>
      <c r="K37" s="162">
        <f>K32+K33+K34+K35</f>
        <v>-977458</v>
      </c>
    </row>
    <row r="38" spans="1:16" ht="15" thickBot="1" x14ac:dyDescent="0.35">
      <c r="A38" s="163" t="s">
        <v>35</v>
      </c>
      <c r="B38" s="164"/>
      <c r="C38" s="78">
        <f t="shared" ref="C38:K38" si="5">C22+C30+C37</f>
        <v>1312277.4999999998</v>
      </c>
      <c r="D38" s="78">
        <f t="shared" si="5"/>
        <v>294208.91999999987</v>
      </c>
      <c r="E38" s="78">
        <f t="shared" si="5"/>
        <v>926494.56999999983</v>
      </c>
      <c r="F38" s="78">
        <f t="shared" si="5"/>
        <v>591564.04999999993</v>
      </c>
      <c r="G38" s="78">
        <f t="shared" si="5"/>
        <v>879910.52</v>
      </c>
      <c r="H38" s="78">
        <f t="shared" si="5"/>
        <v>1647208.0199999998</v>
      </c>
      <c r="I38" s="78">
        <f t="shared" si="5"/>
        <v>340792.96999999991</v>
      </c>
      <c r="J38" s="79">
        <f t="shared" si="5"/>
        <v>235617.37000000011</v>
      </c>
      <c r="K38" s="79">
        <f t="shared" si="5"/>
        <v>-801106.39999999991</v>
      </c>
    </row>
  </sheetData>
  <mergeCells count="34">
    <mergeCell ref="A35:B35"/>
    <mergeCell ref="A36:B36"/>
    <mergeCell ref="A37:B37"/>
    <mergeCell ref="A38:B38"/>
    <mergeCell ref="A29:B29"/>
    <mergeCell ref="A30:B30"/>
    <mergeCell ref="A31:I31"/>
    <mergeCell ref="A32:B32"/>
    <mergeCell ref="A33:B33"/>
    <mergeCell ref="A34:B34"/>
    <mergeCell ref="A21:B21"/>
    <mergeCell ref="A22:B22"/>
    <mergeCell ref="A24:B24"/>
    <mergeCell ref="A25:B25"/>
    <mergeCell ref="A27:B27"/>
    <mergeCell ref="A28:B2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2026-02-26T06:22:02Z</dcterms:created>
  <dcterms:modified xsi:type="dcterms:W3CDTF">2026-02-26T06:23:52Z</dcterms:modified>
</cp:coreProperties>
</file>