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D39" i="1"/>
  <c r="G38"/>
  <c r="I38" s="1"/>
  <c r="I37"/>
  <c r="G36"/>
  <c r="I36" s="1"/>
  <c r="E35"/>
  <c r="E34"/>
  <c r="J33"/>
  <c r="J36" s="1"/>
  <c r="I33"/>
  <c r="G33"/>
  <c r="F33"/>
  <c r="E33"/>
  <c r="D33"/>
  <c r="C33"/>
  <c r="K32"/>
  <c r="H32"/>
  <c r="K31"/>
  <c r="I31"/>
  <c r="H31"/>
  <c r="K30"/>
  <c r="J30"/>
  <c r="I30"/>
  <c r="H30"/>
  <c r="K29"/>
  <c r="J29"/>
  <c r="I29"/>
  <c r="H29"/>
  <c r="K28"/>
  <c r="K33" s="1"/>
  <c r="J28"/>
  <c r="I28"/>
  <c r="H28"/>
  <c r="H33" s="1"/>
  <c r="K25"/>
  <c r="H25"/>
  <c r="G25"/>
  <c r="F25"/>
  <c r="E25"/>
  <c r="D25"/>
  <c r="D34" s="1"/>
  <c r="C25"/>
  <c r="I24"/>
  <c r="H24"/>
  <c r="J23"/>
  <c r="J25" s="1"/>
  <c r="I23"/>
  <c r="I25" s="1"/>
  <c r="H23"/>
  <c r="G23"/>
  <c r="J22"/>
  <c r="J34" s="1"/>
  <c r="G22"/>
  <c r="G34" s="1"/>
  <c r="F22"/>
  <c r="F34" s="1"/>
  <c r="E22"/>
  <c r="E39" s="1"/>
  <c r="D22"/>
  <c r="C22"/>
  <c r="C34" s="1"/>
  <c r="K20"/>
  <c r="I20"/>
  <c r="G20"/>
  <c r="K18"/>
  <c r="I18"/>
  <c r="H18"/>
  <c r="K16"/>
  <c r="I16"/>
  <c r="H16"/>
  <c r="K14"/>
  <c r="I14"/>
  <c r="H14"/>
  <c r="K12"/>
  <c r="I12"/>
  <c r="H12"/>
  <c r="K10"/>
  <c r="K22" s="1"/>
  <c r="I10"/>
  <c r="H10"/>
  <c r="K8"/>
  <c r="I8"/>
  <c r="I22" s="1"/>
  <c r="H8"/>
  <c r="H22" s="1"/>
  <c r="H34" l="1"/>
  <c r="I34"/>
  <c r="K34"/>
  <c r="H35"/>
  <c r="H39" s="1"/>
  <c r="I35"/>
  <c r="I39" s="1"/>
  <c r="C39"/>
  <c r="J38"/>
  <c r="F39"/>
  <c r="G35"/>
  <c r="F35" s="1"/>
  <c r="G39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население + АСГП</t>
        </r>
      </text>
    </comment>
  </commentList>
</comments>
</file>

<file path=xl/sharedStrings.xml><?xml version="1.0" encoding="utf-8"?>
<sst xmlns="http://schemas.openxmlformats.org/spreadsheetml/2006/main" count="37" uniqueCount="35">
  <si>
    <t>УТВЕРЖДАЮ</t>
  </si>
  <si>
    <t>Директор ООО УК "Эталон" _____________________Н.К.Дмитриева</t>
  </si>
  <si>
    <t>Информация о состоянии лицевого счета д.№ 15 по ул.Бондарева</t>
  </si>
  <si>
    <t>за период 01.01.2021-31.12.2021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</si>
  <si>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</si>
  <si>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</si>
  <si>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</si>
  <si>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</si>
  <si>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</si>
  <si>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</si>
  <si>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</si>
  <si>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</si>
  <si>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</si>
  <si>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</si>
  <si>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- 2428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</si>
  <si>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</si>
  <si>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</si>
  <si>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</si>
  <si>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</si>
  <si>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</si>
  <si>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</si>
  <si>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</si>
  <si>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</si>
  <si>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</si>
  <si>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Доходы и расходы от размещения средств на счете (проценты и комиссии)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</si>
  <si>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</si>
  <si>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</si>
  <si>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</si>
  <si>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</si>
  <si>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от осн деят</t>
  </si>
  <si>
    <t>Доходы от использования общего имущества , всего, в т.ч.</t>
  </si>
  <si>
    <t>ЗАО "ТТК"</t>
  </si>
  <si>
    <t>ЗАО "ТТК-связь"</t>
  </si>
  <si>
    <t>ПАО "Ростелеком"</t>
  </si>
  <si>
    <t>ВСЕГО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</si>
</sst>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F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164" fontId="1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97">
    <xf numFmtId="0" fontId="0" fillId="0" borderId="0" xfId="0"/>
    <xf numFmtId="0" fontId="1" fillId="0" borderId="0" xfId="1"/>
    <xf numFmtId="0" fontId="20" fillId="0" borderId="0" xfId="1" applyFont="1"/>
    <xf numFmtId="0" fontId="20" fillId="0" borderId="0" xfId="1" applyFont="1" applyAlignment="1">
      <alignment horizontal="right"/>
    </xf>
    <xf numFmtId="0" fontId="20" fillId="24" borderId="0" xfId="1" applyFont="1" applyFill="1" applyAlignment="1">
      <alignment horizontal="right"/>
    </xf>
    <xf numFmtId="0" fontId="21" fillId="0" borderId="0" xfId="1" applyFont="1" applyAlignment="1">
      <alignment horizontal="center"/>
    </xf>
    <xf numFmtId="0" fontId="20" fillId="24" borderId="0" xfId="1" applyFont="1" applyFill="1"/>
    <xf numFmtId="0" fontId="22" fillId="0" borderId="10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24" borderId="12" xfId="1" applyFont="1" applyFill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24" borderId="12" xfId="1" applyFont="1" applyFill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2" fontId="24" fillId="24" borderId="18" xfId="1" applyNumberFormat="1" applyFont="1" applyFill="1" applyBorder="1" applyAlignment="1">
      <alignment horizontal="center" vertical="center" wrapText="1"/>
    </xf>
    <xf numFmtId="0" fontId="27" fillId="0" borderId="19" xfId="1" applyFont="1" applyBorder="1" applyAlignment="1">
      <alignment horizontal="left"/>
    </xf>
    <xf numFmtId="0" fontId="27" fillId="0" borderId="20" xfId="1" applyFont="1" applyBorder="1" applyAlignment="1">
      <alignment horizontal="left"/>
    </xf>
    <xf numFmtId="3" fontId="27" fillId="0" borderId="21" xfId="1" applyNumberFormat="1" applyFont="1" applyBorder="1" applyAlignment="1">
      <alignment horizontal="center"/>
    </xf>
    <xf numFmtId="3" fontId="27" fillId="0" borderId="20" xfId="1" applyNumberFormat="1" applyFont="1" applyBorder="1" applyAlignment="1">
      <alignment horizontal="center"/>
    </xf>
    <xf numFmtId="1" fontId="27" fillId="0" borderId="21" xfId="1" applyNumberFormat="1" applyFont="1" applyBorder="1" applyAlignment="1">
      <alignment horizontal="center"/>
    </xf>
    <xf numFmtId="3" fontId="27" fillId="24" borderId="18" xfId="1" applyNumberFormat="1" applyFont="1" applyFill="1" applyBorder="1" applyAlignment="1">
      <alignment horizontal="center"/>
    </xf>
    <xf numFmtId="0" fontId="27" fillId="0" borderId="0" xfId="1" applyFont="1" applyFill="1" applyBorder="1" applyAlignment="1">
      <alignment horizontal="center" wrapText="1"/>
    </xf>
    <xf numFmtId="0" fontId="27" fillId="0" borderId="15" xfId="1" applyFont="1" applyBorder="1" applyAlignment="1">
      <alignment horizontal="left"/>
    </xf>
    <xf numFmtId="0" fontId="27" fillId="0" borderId="17" xfId="1" applyFont="1" applyBorder="1" applyAlignment="1">
      <alignment horizontal="left"/>
    </xf>
    <xf numFmtId="3" fontId="27" fillId="0" borderId="22" xfId="1" applyNumberFormat="1" applyFont="1" applyBorder="1" applyAlignment="1">
      <alignment horizontal="center"/>
    </xf>
    <xf numFmtId="3" fontId="27" fillId="24" borderId="22" xfId="1" applyNumberFormat="1" applyFont="1" applyFill="1" applyBorder="1" applyAlignment="1">
      <alignment horizontal="center"/>
    </xf>
    <xf numFmtId="3" fontId="27" fillId="0" borderId="18" xfId="1" applyNumberFormat="1" applyFont="1" applyBorder="1" applyAlignment="1">
      <alignment horizontal="center"/>
    </xf>
    <xf numFmtId="1" fontId="27" fillId="0" borderId="18" xfId="1" applyNumberFormat="1" applyFont="1" applyBorder="1" applyAlignment="1">
      <alignment horizontal="center"/>
    </xf>
    <xf numFmtId="3" fontId="27" fillId="24" borderId="20" xfId="1" applyNumberFormat="1" applyFont="1" applyFill="1" applyBorder="1" applyAlignment="1">
      <alignment horizontal="center"/>
    </xf>
    <xf numFmtId="0" fontId="27" fillId="0" borderId="0" xfId="1" applyFont="1"/>
    <xf numFmtId="0" fontId="28" fillId="0" borderId="15" xfId="1" applyFont="1" applyBorder="1" applyAlignment="1">
      <alignment horizontal="left"/>
    </xf>
    <xf numFmtId="0" fontId="28" fillId="0" borderId="17" xfId="1" applyFont="1" applyBorder="1" applyAlignment="1">
      <alignment horizontal="left"/>
    </xf>
    <xf numFmtId="3" fontId="28" fillId="0" borderId="18" xfId="1" applyNumberFormat="1" applyFont="1" applyBorder="1" applyAlignment="1">
      <alignment horizontal="center"/>
    </xf>
    <xf numFmtId="3" fontId="28" fillId="0" borderId="20" xfId="1" applyNumberFormat="1" applyFont="1" applyBorder="1" applyAlignment="1">
      <alignment horizontal="center"/>
    </xf>
    <xf numFmtId="1" fontId="28" fillId="0" borderId="18" xfId="1" applyNumberFormat="1" applyFont="1" applyBorder="1" applyAlignment="1">
      <alignment horizontal="center"/>
    </xf>
    <xf numFmtId="3" fontId="28" fillId="24" borderId="20" xfId="1" applyNumberFormat="1" applyFont="1" applyFill="1" applyBorder="1" applyAlignment="1">
      <alignment horizontal="center"/>
    </xf>
    <xf numFmtId="0" fontId="27" fillId="0" borderId="23" xfId="1" applyFont="1" applyBorder="1" applyAlignment="1">
      <alignment horizontal="left"/>
    </xf>
    <xf numFmtId="0" fontId="27" fillId="0" borderId="22" xfId="1" applyFont="1" applyBorder="1" applyAlignment="1">
      <alignment horizontal="left"/>
    </xf>
    <xf numFmtId="0" fontId="27" fillId="0" borderId="18" xfId="1" applyFont="1" applyBorder="1" applyAlignment="1">
      <alignment horizontal="left"/>
    </xf>
    <xf numFmtId="3" fontId="27" fillId="0" borderId="18" xfId="1" applyNumberFormat="1" applyFont="1" applyFill="1" applyBorder="1" applyAlignment="1">
      <alignment horizontal="center"/>
    </xf>
    <xf numFmtId="0" fontId="21" fillId="25" borderId="24" xfId="1" applyFont="1" applyFill="1" applyBorder="1" applyAlignment="1">
      <alignment horizontal="center"/>
    </xf>
    <xf numFmtId="0" fontId="21" fillId="25" borderId="25" xfId="1" applyFont="1" applyFill="1" applyBorder="1" applyAlignment="1">
      <alignment horizontal="center"/>
    </xf>
    <xf numFmtId="3" fontId="21" fillId="25" borderId="24" xfId="1" applyNumberFormat="1" applyFont="1" applyFill="1" applyBorder="1" applyAlignment="1">
      <alignment horizontal="center"/>
    </xf>
    <xf numFmtId="3" fontId="21" fillId="24" borderId="24" xfId="1" applyNumberFormat="1" applyFont="1" applyFill="1" applyBorder="1" applyAlignment="1">
      <alignment horizontal="center"/>
    </xf>
    <xf numFmtId="0" fontId="27" fillId="0" borderId="26" xfId="1" applyFont="1" applyBorder="1" applyAlignment="1">
      <alignment horizontal="left" wrapText="1"/>
    </xf>
    <xf numFmtId="0" fontId="27" fillId="0" borderId="27" xfId="1" applyFont="1" applyBorder="1" applyAlignment="1">
      <alignment horizontal="left" wrapText="1"/>
    </xf>
    <xf numFmtId="0" fontId="2" fillId="0" borderId="0" xfId="0" applyFont="1"/>
    <xf numFmtId="0" fontId="0" fillId="0" borderId="27" xfId="0" applyBorder="1" applyAlignment="1">
      <alignment horizontal="left" wrapText="1"/>
    </xf>
    <xf numFmtId="0" fontId="21" fillId="25" borderId="18" xfId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3" fontId="21" fillId="25" borderId="18" xfId="1" applyNumberFormat="1" applyFont="1" applyFill="1" applyBorder="1" applyAlignment="1">
      <alignment horizontal="center"/>
    </xf>
    <xf numFmtId="3" fontId="21" fillId="24" borderId="18" xfId="1" applyNumberFormat="1" applyFont="1" applyFill="1" applyBorder="1" applyAlignment="1">
      <alignment horizontal="center"/>
    </xf>
    <xf numFmtId="3" fontId="20" fillId="0" borderId="0" xfId="1" applyNumberFormat="1" applyFont="1"/>
    <xf numFmtId="0" fontId="21" fillId="26" borderId="13" xfId="1" applyFont="1" applyFill="1" applyBorder="1" applyAlignment="1">
      <alignment horizontal="center"/>
    </xf>
    <xf numFmtId="0" fontId="21" fillId="26" borderId="14" xfId="1" applyFont="1" applyFill="1" applyBorder="1" applyAlignment="1">
      <alignment horizontal="center"/>
    </xf>
    <xf numFmtId="3" fontId="21" fillId="26" borderId="14" xfId="1" applyNumberFormat="1" applyFont="1" applyFill="1" applyBorder="1" applyAlignment="1">
      <alignment horizontal="center"/>
    </xf>
    <xf numFmtId="0" fontId="1" fillId="26" borderId="0" xfId="1" applyFill="1"/>
    <xf numFmtId="0" fontId="0" fillId="26" borderId="0" xfId="0" applyFill="1"/>
    <xf numFmtId="0" fontId="21" fillId="0" borderId="13" xfId="1" applyFont="1" applyBorder="1" applyAlignment="1">
      <alignment horizontal="center"/>
    </xf>
    <xf numFmtId="0" fontId="28" fillId="0" borderId="14" xfId="1" applyFont="1" applyBorder="1" applyAlignment="1">
      <alignment horizontal="center"/>
    </xf>
    <xf numFmtId="0" fontId="28" fillId="0" borderId="28" xfId="1" applyFont="1" applyBorder="1" applyAlignment="1">
      <alignment horizontal="center"/>
    </xf>
    <xf numFmtId="3" fontId="21" fillId="24" borderId="28" xfId="1" applyNumberFormat="1" applyFont="1" applyFill="1" applyBorder="1" applyAlignment="1">
      <alignment horizontal="center"/>
    </xf>
    <xf numFmtId="0" fontId="27" fillId="0" borderId="29" xfId="1" applyFont="1" applyBorder="1" applyAlignment="1">
      <alignment horizontal="left" wrapText="1"/>
    </xf>
    <xf numFmtId="0" fontId="27" fillId="0" borderId="30" xfId="1" applyFont="1" applyBorder="1" applyAlignment="1">
      <alignment horizontal="left" wrapText="1"/>
    </xf>
    <xf numFmtId="3" fontId="27" fillId="0" borderId="30" xfId="1" applyNumberFormat="1" applyFont="1" applyBorder="1" applyAlignment="1">
      <alignment horizontal="center"/>
    </xf>
    <xf numFmtId="3" fontId="27" fillId="0" borderId="30" xfId="1" applyNumberFormat="1" applyFont="1" applyFill="1" applyBorder="1" applyAlignment="1">
      <alignment horizontal="center"/>
    </xf>
    <xf numFmtId="3" fontId="27" fillId="0" borderId="31" xfId="1" applyNumberFormat="1" applyFont="1" applyBorder="1" applyAlignment="1">
      <alignment horizontal="center"/>
    </xf>
    <xf numFmtId="0" fontId="27" fillId="0" borderId="23" xfId="1" applyFont="1" applyBorder="1" applyAlignment="1">
      <alignment horizontal="left" wrapText="1"/>
    </xf>
    <xf numFmtId="0" fontId="27" fillId="0" borderId="18" xfId="1" applyFont="1" applyBorder="1" applyAlignment="1">
      <alignment horizontal="left" wrapText="1"/>
    </xf>
    <xf numFmtId="3" fontId="27" fillId="24" borderId="31" xfId="1" applyNumberFormat="1" applyFont="1" applyFill="1" applyBorder="1" applyAlignment="1">
      <alignment horizontal="center"/>
    </xf>
    <xf numFmtId="0" fontId="28" fillId="0" borderId="32" xfId="1" applyFont="1" applyBorder="1" applyAlignment="1">
      <alignment horizontal="left"/>
    </xf>
    <xf numFmtId="0" fontId="28" fillId="0" borderId="33" xfId="1" applyFont="1" applyBorder="1" applyAlignment="1">
      <alignment horizontal="left"/>
    </xf>
    <xf numFmtId="3" fontId="28" fillId="0" borderId="33" xfId="1" applyNumberFormat="1" applyFont="1" applyBorder="1" applyAlignment="1">
      <alignment horizontal="center"/>
    </xf>
    <xf numFmtId="3" fontId="27" fillId="0" borderId="33" xfId="1" applyNumberFormat="1" applyFont="1" applyBorder="1" applyAlignment="1">
      <alignment horizontal="center"/>
    </xf>
    <xf numFmtId="3" fontId="28" fillId="0" borderId="34" xfId="1" applyNumberFormat="1" applyFont="1" applyBorder="1" applyAlignment="1">
      <alignment horizontal="center"/>
    </xf>
    <xf numFmtId="0" fontId="21" fillId="25" borderId="35" xfId="1" applyFont="1" applyFill="1" applyBorder="1" applyAlignment="1">
      <alignment horizontal="center"/>
    </xf>
    <xf numFmtId="0" fontId="21" fillId="25" borderId="36" xfId="1" applyFont="1" applyFill="1" applyBorder="1" applyAlignment="1">
      <alignment horizontal="center"/>
    </xf>
    <xf numFmtId="3" fontId="21" fillId="25" borderId="36" xfId="1" applyNumberFormat="1" applyFont="1" applyFill="1" applyBorder="1" applyAlignment="1">
      <alignment horizontal="center"/>
    </xf>
    <xf numFmtId="3" fontId="21" fillId="25" borderId="37" xfId="1" applyNumberFormat="1" applyFont="1" applyFill="1" applyBorder="1" applyAlignment="1">
      <alignment horizontal="center"/>
    </xf>
    <xf numFmtId="3" fontId="21" fillId="25" borderId="25" xfId="1" applyNumberFormat="1" applyFont="1" applyFill="1" applyBorder="1" applyAlignment="1">
      <alignment horizontal="center"/>
    </xf>
    <xf numFmtId="0" fontId="27" fillId="26" borderId="18" xfId="1" applyFont="1" applyFill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3" fontId="27" fillId="26" borderId="18" xfId="1" applyNumberFormat="1" applyFont="1" applyFill="1" applyBorder="1" applyAlignment="1">
      <alignment horizontal="center"/>
    </xf>
    <xf numFmtId="3" fontId="28" fillId="24" borderId="34" xfId="1" applyNumberFormat="1" applyFont="1" applyFill="1" applyBorder="1" applyAlignment="1">
      <alignment horizontal="center"/>
    </xf>
    <xf numFmtId="0" fontId="29" fillId="0" borderId="0" xfId="0" applyFont="1"/>
    <xf numFmtId="3" fontId="21" fillId="24" borderId="36" xfId="1" applyNumberFormat="1" applyFont="1" applyFill="1" applyBorder="1" applyAlignment="1">
      <alignment horizontal="center"/>
    </xf>
    <xf numFmtId="3" fontId="21" fillId="24" borderId="38" xfId="1" applyNumberFormat="1" applyFont="1" applyFill="1" applyBorder="1" applyAlignment="1">
      <alignment horizontal="center"/>
    </xf>
    <xf numFmtId="0" fontId="21" fillId="25" borderId="24" xfId="1" applyFont="1" applyFill="1" applyBorder="1" applyAlignment="1">
      <alignment horizontal="left"/>
    </xf>
    <xf numFmtId="0" fontId="21" fillId="25" borderId="25" xfId="1" applyFont="1" applyFill="1" applyBorder="1" applyAlignment="1">
      <alignment horizontal="left"/>
    </xf>
    <xf numFmtId="0" fontId="2" fillId="24" borderId="0" xfId="0" applyFont="1" applyFill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44"/>
  <sheetViews>
    <sheetView tabSelected="1" workbookViewId="0">
      <selection activeCell="F45" sqref="F45"/>
    </sheetView>
  </sheetViews>
  <sheetFormatPr defaultColWidth="9.140625" defaultRowHeight="15"/>
  <cols>
    <col min="2" max="2" width="11.28515625" customWidth="1"/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1" width="19.140625" style="96" hidden="1" customWidth="1"/>
  </cols>
  <sheetData>
    <row r="1" spans="1:13">
      <c r="A1" s="1"/>
      <c r="B1" s="1"/>
      <c r="C1" s="1"/>
      <c r="D1" s="1"/>
      <c r="E1" s="1"/>
      <c r="F1" s="2"/>
      <c r="G1" s="2"/>
      <c r="H1" s="2"/>
      <c r="I1" s="3" t="s">
        <v>0</v>
      </c>
      <c r="J1" s="4"/>
      <c r="K1" s="4"/>
      <c r="L1" s="1"/>
      <c r="M1" s="1"/>
    </row>
    <row r="2" spans="1:13">
      <c r="A2" s="1"/>
      <c r="B2" s="1"/>
      <c r="C2" s="1"/>
      <c r="D2" s="1"/>
      <c r="E2" s="1"/>
      <c r="F2" s="2"/>
      <c r="G2" s="2"/>
      <c r="H2" s="2"/>
      <c r="I2" s="3" t="s">
        <v>1</v>
      </c>
      <c r="J2" s="4"/>
      <c r="K2" s="4"/>
      <c r="L2" s="1"/>
      <c r="M2" s="1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1"/>
      <c r="M3" s="1"/>
    </row>
    <row r="4" spans="1:13" ht="15.75" thickBot="1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  <c r="L4" s="1"/>
      <c r="M4" s="1"/>
    </row>
    <row r="5" spans="1:13" ht="54.75" thickBot="1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1" t="s">
        <v>13</v>
      </c>
      <c r="L5" s="1"/>
      <c r="M5" s="1"/>
    </row>
    <row r="6" spans="1:13">
      <c r="A6" s="12">
        <v>1</v>
      </c>
      <c r="B6" s="13"/>
      <c r="C6" s="14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6">
        <v>8</v>
      </c>
      <c r="J6" s="17">
        <v>8</v>
      </c>
      <c r="K6" s="17">
        <v>8</v>
      </c>
      <c r="L6" s="1"/>
      <c r="M6" s="1"/>
    </row>
    <row r="7" spans="1:13">
      <c r="A7" s="18" t="s">
        <v>14</v>
      </c>
      <c r="B7" s="19"/>
      <c r="C7" s="19"/>
      <c r="D7" s="19"/>
      <c r="E7" s="19"/>
      <c r="F7" s="19"/>
      <c r="G7" s="19"/>
      <c r="H7" s="19"/>
      <c r="I7" s="20"/>
      <c r="J7" s="21"/>
      <c r="K7" s="21"/>
      <c r="L7" s="1"/>
      <c r="M7" s="1"/>
    </row>
    <row r="8" spans="1:13">
      <c r="A8" s="22" t="s">
        <v>15</v>
      </c>
      <c r="B8" s="23"/>
      <c r="C8" s="24">
        <v>1094.1009999999078</v>
      </c>
      <c r="D8" s="25">
        <v>94339.979999999981</v>
      </c>
      <c r="E8" s="26">
        <v>352147.14</v>
      </c>
      <c r="F8" s="26">
        <v>352147.14</v>
      </c>
      <c r="G8" s="24">
        <v>344384.85</v>
      </c>
      <c r="H8" s="24">
        <f>C8+E8-F8</f>
        <v>1094.1009999999078</v>
      </c>
      <c r="I8" s="25">
        <f>D8+E8-G8</f>
        <v>102102.27000000002</v>
      </c>
      <c r="J8" s="27">
        <v>284698.37</v>
      </c>
      <c r="K8" s="27">
        <f>F8-J8</f>
        <v>67448.770000000019</v>
      </c>
      <c r="L8" s="28"/>
      <c r="M8" s="28"/>
    </row>
    <row r="9" spans="1:13">
      <c r="A9" s="29"/>
      <c r="B9" s="30"/>
      <c r="C9" s="24"/>
      <c r="D9" s="31"/>
      <c r="E9" s="26"/>
      <c r="F9" s="26"/>
      <c r="G9" s="24"/>
      <c r="H9" s="24"/>
      <c r="I9" s="31"/>
      <c r="J9" s="32"/>
      <c r="K9" s="32"/>
      <c r="L9" s="28"/>
      <c r="M9" s="28"/>
    </row>
    <row r="10" spans="1:13">
      <c r="A10" s="29" t="s">
        <v>16</v>
      </c>
      <c r="B10" s="30"/>
      <c r="C10" s="33">
        <v>-200481.5400000001</v>
      </c>
      <c r="D10" s="25">
        <v>50190.159999999916</v>
      </c>
      <c r="E10" s="34">
        <v>155342.29999999999</v>
      </c>
      <c r="F10" s="34">
        <v>83910</v>
      </c>
      <c r="G10" s="24">
        <v>151844.19</v>
      </c>
      <c r="H10" s="24">
        <f>C10+E10-F10</f>
        <v>-129049.24000000011</v>
      </c>
      <c r="I10" s="25">
        <f>D10+E10-G10</f>
        <v>53688.269999999902</v>
      </c>
      <c r="J10" s="35">
        <v>145428.28</v>
      </c>
      <c r="K10" s="27">
        <f>F10-J10</f>
        <v>-61518.28</v>
      </c>
      <c r="L10" s="36"/>
      <c r="M10" s="36"/>
    </row>
    <row r="11" spans="1:13">
      <c r="A11" s="37"/>
      <c r="B11" s="38"/>
      <c r="C11" s="39"/>
      <c r="D11" s="40"/>
      <c r="E11" s="41"/>
      <c r="F11" s="41"/>
      <c r="G11" s="39"/>
      <c r="H11" s="39"/>
      <c r="I11" s="40"/>
      <c r="J11" s="42"/>
      <c r="K11" s="42"/>
      <c r="L11" s="1"/>
      <c r="M11" s="1"/>
    </row>
    <row r="12" spans="1:13">
      <c r="A12" s="43" t="s">
        <v>17</v>
      </c>
      <c r="B12" s="44"/>
      <c r="C12" s="33">
        <v>-0.52000000001862645</v>
      </c>
      <c r="D12" s="25">
        <v>27560.27999999997</v>
      </c>
      <c r="E12" s="34">
        <v>80299.62</v>
      </c>
      <c r="F12" s="34">
        <v>80299</v>
      </c>
      <c r="G12" s="24">
        <v>77116.160000000003</v>
      </c>
      <c r="H12" s="24">
        <f>C12+E12-F12</f>
        <v>9.9999999976716936E-2</v>
      </c>
      <c r="I12" s="25">
        <f>D12+E12-G12</f>
        <v>30743.739999999962</v>
      </c>
      <c r="J12" s="35">
        <v>45540</v>
      </c>
      <c r="K12" s="27">
        <f>F12-J12</f>
        <v>34759</v>
      </c>
      <c r="L12" s="1"/>
      <c r="M12" s="1"/>
    </row>
    <row r="13" spans="1:13">
      <c r="A13" s="43"/>
      <c r="B13" s="44"/>
      <c r="C13" s="33"/>
      <c r="D13" s="25"/>
      <c r="E13" s="34"/>
      <c r="F13" s="34"/>
      <c r="G13" s="24"/>
      <c r="H13" s="24"/>
      <c r="I13" s="25"/>
      <c r="J13" s="35"/>
      <c r="K13" s="35"/>
      <c r="L13" s="1"/>
      <c r="M13" s="1"/>
    </row>
    <row r="14" spans="1:13">
      <c r="A14" s="43" t="s">
        <v>18</v>
      </c>
      <c r="B14" s="44"/>
      <c r="C14" s="33">
        <v>-0.48000000004321919</v>
      </c>
      <c r="D14" s="25">
        <v>4489.760000000002</v>
      </c>
      <c r="E14" s="34">
        <v>23286.58</v>
      </c>
      <c r="F14" s="34">
        <v>23286</v>
      </c>
      <c r="G14" s="24">
        <v>23233.07</v>
      </c>
      <c r="H14" s="24">
        <f>C14+E14-F14</f>
        <v>9.9999999958527042E-2</v>
      </c>
      <c r="I14" s="25">
        <f>D14+E14-G14</f>
        <v>4543.2700000000041</v>
      </c>
      <c r="J14" s="35">
        <v>26951.39</v>
      </c>
      <c r="K14" s="27">
        <f>F14-J14</f>
        <v>-3665.3899999999994</v>
      </c>
      <c r="L14" s="1"/>
      <c r="M14" s="1"/>
    </row>
    <row r="15" spans="1:13">
      <c r="A15" s="43"/>
      <c r="B15" s="44"/>
      <c r="C15" s="33"/>
      <c r="D15" s="25"/>
      <c r="E15" s="34"/>
      <c r="F15" s="34"/>
      <c r="G15" s="24"/>
      <c r="H15" s="24"/>
      <c r="I15" s="25"/>
      <c r="J15" s="35"/>
      <c r="K15" s="35"/>
      <c r="L15" s="1"/>
      <c r="M15" s="1"/>
    </row>
    <row r="16" spans="1:13">
      <c r="A16" s="43" t="s">
        <v>19</v>
      </c>
      <c r="B16" s="44"/>
      <c r="C16" s="33">
        <v>-0.48000000003776222</v>
      </c>
      <c r="D16" s="25">
        <v>2912.4599999999991</v>
      </c>
      <c r="E16" s="34">
        <v>16862.84</v>
      </c>
      <c r="F16" s="34">
        <v>16862</v>
      </c>
      <c r="G16" s="24">
        <v>16753.400000000001</v>
      </c>
      <c r="H16" s="24">
        <f>C16+E16-F16</f>
        <v>0.35999999996420229</v>
      </c>
      <c r="I16" s="25">
        <f>D16+E16-G16</f>
        <v>3021.8999999999978</v>
      </c>
      <c r="J16" s="35">
        <v>27284.43</v>
      </c>
      <c r="K16" s="27">
        <f>F16-J16</f>
        <v>-10422.43</v>
      </c>
      <c r="L16" s="1"/>
      <c r="M16" s="1"/>
    </row>
    <row r="17" spans="1:14">
      <c r="A17" s="43"/>
      <c r="B17" s="44"/>
      <c r="C17" s="33"/>
      <c r="D17" s="25"/>
      <c r="E17" s="34"/>
      <c r="F17" s="34"/>
      <c r="G17" s="24"/>
      <c r="H17" s="24"/>
      <c r="I17" s="25"/>
      <c r="J17" s="35"/>
      <c r="K17" s="35"/>
      <c r="L17" s="1"/>
      <c r="M17" s="1"/>
    </row>
    <row r="18" spans="1:14">
      <c r="A18" s="43" t="s">
        <v>20</v>
      </c>
      <c r="B18" s="44"/>
      <c r="C18" s="33">
        <v>-1.4800000000323053</v>
      </c>
      <c r="D18" s="25">
        <v>4224.0200000000041</v>
      </c>
      <c r="E18" s="34">
        <v>23164.95</v>
      </c>
      <c r="F18" s="34">
        <v>23163</v>
      </c>
      <c r="G18" s="24">
        <v>22388.97</v>
      </c>
      <c r="H18" s="24">
        <f>C18+E18-F18</f>
        <v>0.46999999996842234</v>
      </c>
      <c r="I18" s="25">
        <f>D18+E18-G18</f>
        <v>5000.0000000000036</v>
      </c>
      <c r="J18" s="35">
        <v>12847</v>
      </c>
      <c r="K18" s="27">
        <f>F18-J18</f>
        <v>10316</v>
      </c>
      <c r="L18" s="1"/>
      <c r="M18" s="1"/>
    </row>
    <row r="19" spans="1:14">
      <c r="A19" s="43"/>
      <c r="B19" s="44"/>
      <c r="C19" s="33"/>
      <c r="D19" s="25"/>
      <c r="E19" s="34"/>
      <c r="F19" s="34"/>
      <c r="G19" s="24"/>
      <c r="H19" s="24"/>
      <c r="I19" s="25"/>
      <c r="J19" s="35"/>
      <c r="K19" s="35"/>
      <c r="L19" s="1"/>
      <c r="M19" s="1"/>
    </row>
    <row r="20" spans="1:14">
      <c r="A20" s="43" t="s">
        <v>21</v>
      </c>
      <c r="B20" s="45"/>
      <c r="C20" s="33">
        <v>-2.6500000000669388</v>
      </c>
      <c r="D20" s="33">
        <v>7821.2899999999217</v>
      </c>
      <c r="E20" s="33"/>
      <c r="F20" s="33"/>
      <c r="G20" s="46">
        <f>161.73+290.12</f>
        <v>451.85</v>
      </c>
      <c r="H20" s="33">
        <v>0</v>
      </c>
      <c r="I20" s="25">
        <f>D20+E20-G20</f>
        <v>7369.4399999999214</v>
      </c>
      <c r="J20" s="35">
        <v>107745.12</v>
      </c>
      <c r="K20" s="27">
        <f>F20-J20</f>
        <v>-107745.12</v>
      </c>
    </row>
    <row r="21" spans="1:14" ht="15.75" thickBot="1">
      <c r="A21" s="43"/>
      <c r="B21" s="44"/>
      <c r="C21" s="33"/>
      <c r="D21" s="25"/>
      <c r="E21" s="34"/>
      <c r="F21" s="34"/>
      <c r="G21" s="24"/>
      <c r="H21" s="24"/>
      <c r="I21" s="25"/>
      <c r="J21" s="35"/>
      <c r="K21" s="35"/>
      <c r="L21" s="1"/>
      <c r="M21" s="1"/>
    </row>
    <row r="22" spans="1:14" ht="15.75" thickBot="1">
      <c r="A22" s="47" t="s">
        <v>22</v>
      </c>
      <c r="B22" s="48"/>
      <c r="C22" s="49">
        <f>C8+C10+C12+C14+C16+C18+C20</f>
        <v>-199393.04900000041</v>
      </c>
      <c r="D22" s="49">
        <f t="shared" ref="D22:K22" si="0">D8+D10+D12+D14+D16+D18+D20</f>
        <v>191537.94999999978</v>
      </c>
      <c r="E22" s="49">
        <f t="shared" si="0"/>
        <v>651103.42999999993</v>
      </c>
      <c r="F22" s="49">
        <f t="shared" si="0"/>
        <v>579667.14</v>
      </c>
      <c r="G22" s="49">
        <f t="shared" si="0"/>
        <v>636172.48999999987</v>
      </c>
      <c r="H22" s="49">
        <f t="shared" si="0"/>
        <v>-127954.10900000032</v>
      </c>
      <c r="I22" s="49">
        <f t="shared" si="0"/>
        <v>206468.88999999978</v>
      </c>
      <c r="J22" s="50">
        <f t="shared" si="0"/>
        <v>650494.59000000008</v>
      </c>
      <c r="K22" s="50">
        <f t="shared" si="0"/>
        <v>-70827.449999999983</v>
      </c>
      <c r="L22" s="1"/>
      <c r="M22" s="1"/>
    </row>
    <row r="23" spans="1:14" s="53" customFormat="1" ht="29.25" customHeight="1">
      <c r="A23" s="51" t="s">
        <v>23</v>
      </c>
      <c r="B23" s="52"/>
      <c r="C23" s="33">
        <v>1181831.5899999999</v>
      </c>
      <c r="D23" s="33">
        <v>41556.119999999995</v>
      </c>
      <c r="E23" s="34">
        <v>278857.51</v>
      </c>
      <c r="F23" s="34"/>
      <c r="G23" s="33">
        <f>269077.52+9362.88</f>
        <v>278440.40000000002</v>
      </c>
      <c r="H23" s="33">
        <f>C23+E23-F23</f>
        <v>1460689.0999999999</v>
      </c>
      <c r="I23" s="33">
        <f>D23+E23-G23</f>
        <v>41973.229999999981</v>
      </c>
      <c r="J23" s="27">
        <f>E23+F23-H23</f>
        <v>-1181831.5899999999</v>
      </c>
      <c r="K23" s="27"/>
      <c r="L23" s="36"/>
      <c r="M23" s="36"/>
      <c r="N23" s="36"/>
    </row>
    <row r="24" spans="1:14" s="53" customFormat="1" ht="70.5" customHeight="1">
      <c r="A24" s="51" t="s">
        <v>24</v>
      </c>
      <c r="B24" s="54"/>
      <c r="C24" s="33"/>
      <c r="D24" s="33"/>
      <c r="E24" s="34">
        <v>44582.48</v>
      </c>
      <c r="F24" s="34"/>
      <c r="G24" s="33">
        <v>44582</v>
      </c>
      <c r="H24" s="33">
        <f>C24+E24-F24</f>
        <v>44582.48</v>
      </c>
      <c r="I24" s="33">
        <f>D24+E24-G24</f>
        <v>0.48000000000320142</v>
      </c>
      <c r="J24" s="27"/>
      <c r="K24" s="27"/>
      <c r="L24" s="36"/>
      <c r="M24" s="36"/>
      <c r="N24" s="36"/>
    </row>
    <row r="25" spans="1:14" s="53" customFormat="1" ht="23.25" customHeight="1" thickBot="1">
      <c r="A25" s="55" t="s">
        <v>22</v>
      </c>
      <c r="B25" s="56"/>
      <c r="C25" s="57">
        <f>C23+C24</f>
        <v>1181831.5899999999</v>
      </c>
      <c r="D25" s="57">
        <f t="shared" ref="D25:I25" si="1">D23+D24</f>
        <v>41556.119999999995</v>
      </c>
      <c r="E25" s="57">
        <f t="shared" si="1"/>
        <v>323439.99</v>
      </c>
      <c r="F25" s="57">
        <f t="shared" si="1"/>
        <v>0</v>
      </c>
      <c r="G25" s="57">
        <f t="shared" si="1"/>
        <v>323022.40000000002</v>
      </c>
      <c r="H25" s="57">
        <f t="shared" si="1"/>
        <v>1505271.5799999998</v>
      </c>
      <c r="I25" s="57">
        <f t="shared" si="1"/>
        <v>41973.709999999985</v>
      </c>
      <c r="J25" s="58">
        <f>J23</f>
        <v>-1181831.5899999999</v>
      </c>
      <c r="K25" s="58">
        <f>K23</f>
        <v>0</v>
      </c>
      <c r="L25" s="2"/>
      <c r="M25" s="59"/>
      <c r="N25" s="2"/>
    </row>
    <row r="26" spans="1:14" s="64" customFormat="1" ht="15.75" thickBot="1">
      <c r="A26" s="60"/>
      <c r="B26" s="61"/>
      <c r="C26" s="62"/>
      <c r="D26" s="62"/>
      <c r="E26" s="62"/>
      <c r="F26" s="62"/>
      <c r="G26" s="62"/>
      <c r="H26" s="62"/>
      <c r="I26" s="62"/>
      <c r="J26" s="62"/>
      <c r="K26" s="62"/>
      <c r="L26" s="63"/>
      <c r="M26" s="63"/>
    </row>
    <row r="27" spans="1:14" ht="15.75" thickBot="1">
      <c r="A27" s="65"/>
      <c r="B27" s="66"/>
      <c r="C27" s="66"/>
      <c r="D27" s="66"/>
      <c r="E27" s="66"/>
      <c r="F27" s="66"/>
      <c r="G27" s="66"/>
      <c r="H27" s="66"/>
      <c r="I27" s="67"/>
      <c r="J27" s="68"/>
      <c r="K27" s="68"/>
    </row>
    <row r="28" spans="1:14">
      <c r="A28" s="69" t="s">
        <v>25</v>
      </c>
      <c r="B28" s="70"/>
      <c r="C28" s="71">
        <v>-15081.610000000019</v>
      </c>
      <c r="D28" s="71">
        <v>20353.029999999981</v>
      </c>
      <c r="E28" s="71"/>
      <c r="F28" s="71"/>
      <c r="G28" s="72">
        <v>-6382.02</v>
      </c>
      <c r="H28" s="71">
        <f>C28+E28-F28</f>
        <v>-15081.610000000019</v>
      </c>
      <c r="I28" s="73">
        <f>D28+E28-G28</f>
        <v>26735.049999999981</v>
      </c>
      <c r="J28" s="27">
        <f>F28</f>
        <v>0</v>
      </c>
      <c r="K28" s="27">
        <f>F28-J28</f>
        <v>0</v>
      </c>
    </row>
    <row r="29" spans="1:14">
      <c r="A29" s="74" t="s">
        <v>26</v>
      </c>
      <c r="B29" s="75"/>
      <c r="C29" s="33">
        <v>-34903.980000000047</v>
      </c>
      <c r="D29" s="33">
        <v>21401.800000000072</v>
      </c>
      <c r="E29" s="33"/>
      <c r="F29" s="33"/>
      <c r="G29" s="46">
        <v>-3943.07</v>
      </c>
      <c r="H29" s="33">
        <f>C29+E29-F29</f>
        <v>-34903.980000000047</v>
      </c>
      <c r="I29" s="25">
        <f>D29+E29-G29</f>
        <v>25344.870000000072</v>
      </c>
      <c r="J29" s="27">
        <f>F29</f>
        <v>0</v>
      </c>
      <c r="K29" s="27">
        <f>F29-J29</f>
        <v>0</v>
      </c>
    </row>
    <row r="30" spans="1:14" ht="15.75" thickBot="1">
      <c r="A30" s="43" t="s">
        <v>27</v>
      </c>
      <c r="B30" s="45"/>
      <c r="C30" s="33">
        <v>10.810000000055879</v>
      </c>
      <c r="D30" s="33">
        <v>94611.620000000752</v>
      </c>
      <c r="E30" s="33"/>
      <c r="F30" s="33"/>
      <c r="G30" s="46"/>
      <c r="H30" s="33">
        <f>C30+E30-F30</f>
        <v>10.810000000055879</v>
      </c>
      <c r="I30" s="25">
        <f>D30+E30-G30</f>
        <v>94611.620000000752</v>
      </c>
      <c r="J30" s="27">
        <f>F30</f>
        <v>0</v>
      </c>
      <c r="K30" s="27">
        <f>F30-J30</f>
        <v>0</v>
      </c>
    </row>
    <row r="31" spans="1:14">
      <c r="A31" s="43" t="s">
        <v>28</v>
      </c>
      <c r="B31" s="45"/>
      <c r="C31" s="33">
        <v>0</v>
      </c>
      <c r="D31" s="33">
        <v>2098.2599999999998</v>
      </c>
      <c r="E31" s="33"/>
      <c r="F31" s="33"/>
      <c r="G31" s="46">
        <v>100.48</v>
      </c>
      <c r="H31" s="33">
        <f>C31+E31-F31</f>
        <v>0</v>
      </c>
      <c r="I31" s="25">
        <f>D31+E31-G31</f>
        <v>1997.7799999999997</v>
      </c>
      <c r="J31" s="76"/>
      <c r="K31" s="27">
        <f>F31-J31</f>
        <v>0</v>
      </c>
    </row>
    <row r="32" spans="1:14" ht="15.75" hidden="1" thickBot="1">
      <c r="A32" s="77"/>
      <c r="B32" s="78"/>
      <c r="C32" s="79">
        <v>0</v>
      </c>
      <c r="D32" s="79"/>
      <c r="E32" s="79"/>
      <c r="F32" s="79"/>
      <c r="G32" s="79"/>
      <c r="H32" s="80">
        <f>C32+E32-F32</f>
        <v>0</v>
      </c>
      <c r="I32" s="81"/>
      <c r="J32" s="35"/>
      <c r="K32" s="27">
        <f>F32-J32</f>
        <v>0</v>
      </c>
    </row>
    <row r="33" spans="1:11" ht="15.75" thickBot="1">
      <c r="A33" s="82" t="s">
        <v>22</v>
      </c>
      <c r="B33" s="83"/>
      <c r="C33" s="84">
        <f>C28+C29+C30+C31</f>
        <v>-49974.780000000013</v>
      </c>
      <c r="D33" s="84">
        <f t="shared" ref="D33:K33" si="2">D28+D29+D30+D31</f>
        <v>138464.71000000081</v>
      </c>
      <c r="E33" s="84">
        <f>E28+E29+E30+E31</f>
        <v>0</v>
      </c>
      <c r="F33" s="84">
        <f t="shared" si="2"/>
        <v>0</v>
      </c>
      <c r="G33" s="84">
        <f t="shared" si="2"/>
        <v>-10224.61</v>
      </c>
      <c r="H33" s="84">
        <f t="shared" si="2"/>
        <v>-49974.780000000013</v>
      </c>
      <c r="I33" s="84">
        <f t="shared" si="2"/>
        <v>148689.32000000079</v>
      </c>
      <c r="J33" s="85">
        <f t="shared" si="2"/>
        <v>0</v>
      </c>
      <c r="K33" s="85">
        <f t="shared" si="2"/>
        <v>0</v>
      </c>
    </row>
    <row r="34" spans="1:11" ht="15.75" thickBot="1">
      <c r="A34" s="82" t="s">
        <v>29</v>
      </c>
      <c r="B34" s="83"/>
      <c r="C34" s="84">
        <f>C22+C33+C25</f>
        <v>932463.76099999947</v>
      </c>
      <c r="D34" s="84">
        <f t="shared" ref="D34:I34" si="3">D22+D33+D25</f>
        <v>371558.78000000061</v>
      </c>
      <c r="E34" s="84">
        <f t="shared" si="3"/>
        <v>974543.41999999993</v>
      </c>
      <c r="F34" s="84">
        <f t="shared" si="3"/>
        <v>579667.14</v>
      </c>
      <c r="G34" s="84">
        <f t="shared" si="3"/>
        <v>948970.27999999991</v>
      </c>
      <c r="H34" s="84">
        <f t="shared" si="3"/>
        <v>1327342.6909999996</v>
      </c>
      <c r="I34" s="84">
        <f t="shared" si="3"/>
        <v>397131.92000000051</v>
      </c>
      <c r="J34" s="86">
        <f>J22+J33</f>
        <v>650494.59000000008</v>
      </c>
      <c r="K34" s="86">
        <f>K22+K33</f>
        <v>-70827.449999999983</v>
      </c>
    </row>
    <row r="35" spans="1:11" s="91" customFormat="1" ht="15.75" thickBot="1">
      <c r="A35" s="87" t="s">
        <v>30</v>
      </c>
      <c r="B35" s="88"/>
      <c r="C35" s="89">
        <v>66000</v>
      </c>
      <c r="D35" s="89">
        <v>4000</v>
      </c>
      <c r="E35" s="89">
        <f>E36+E37+E38</f>
        <v>12000</v>
      </c>
      <c r="F35" s="89">
        <f>G35*0.125</f>
        <v>1875</v>
      </c>
      <c r="G35" s="89">
        <f>G36+G37+G38</f>
        <v>15000</v>
      </c>
      <c r="H35" s="33">
        <f>C35+E35-F35</f>
        <v>76125</v>
      </c>
      <c r="I35" s="25">
        <f>D35+E35-G35</f>
        <v>1000</v>
      </c>
      <c r="J35" s="90"/>
      <c r="K35" s="90"/>
    </row>
    <row r="36" spans="1:11" s="91" customFormat="1" ht="15.75" thickBot="1">
      <c r="A36" s="87" t="s">
        <v>31</v>
      </c>
      <c r="B36" s="88"/>
      <c r="C36" s="89"/>
      <c r="D36" s="89">
        <v>2500</v>
      </c>
      <c r="E36" s="89">
        <v>946.43</v>
      </c>
      <c r="F36" s="89"/>
      <c r="G36" s="89">
        <f>2500+946</f>
        <v>3446</v>
      </c>
      <c r="H36" s="33"/>
      <c r="I36" s="89">
        <f>D36+E36-G36</f>
        <v>0.42999999999983629</v>
      </c>
      <c r="J36" s="92">
        <f>J31+J32+J33+J34</f>
        <v>650494.59000000008</v>
      </c>
      <c r="K36" s="92"/>
    </row>
    <row r="37" spans="1:11" s="91" customFormat="1" ht="15.75" thickBot="1">
      <c r="A37" s="87" t="s">
        <v>32</v>
      </c>
      <c r="B37" s="88"/>
      <c r="C37" s="89"/>
      <c r="D37" s="89"/>
      <c r="E37" s="89">
        <v>5053.57</v>
      </c>
      <c r="F37" s="89"/>
      <c r="G37" s="89">
        <v>4554</v>
      </c>
      <c r="H37" s="33"/>
      <c r="I37" s="89">
        <f>D37+E37-G37</f>
        <v>499.56999999999971</v>
      </c>
      <c r="J37" s="93"/>
      <c r="K37" s="93"/>
    </row>
    <row r="38" spans="1:11" ht="15.75" thickBot="1">
      <c r="A38" s="87" t="s">
        <v>33</v>
      </c>
      <c r="B38" s="88"/>
      <c r="C38" s="89"/>
      <c r="D38" s="89">
        <v>1500</v>
      </c>
      <c r="E38" s="89">
        <v>6000</v>
      </c>
      <c r="F38" s="89"/>
      <c r="G38" s="89">
        <f>1000+6000</f>
        <v>7000</v>
      </c>
      <c r="H38" s="33"/>
      <c r="I38" s="89">
        <f>D38+E38-G38</f>
        <v>500</v>
      </c>
      <c r="J38" s="50">
        <f>J22+J29+J36</f>
        <v>1300989.1800000002</v>
      </c>
      <c r="K38" s="50"/>
    </row>
    <row r="39" spans="1:11" ht="15.75" thickBot="1">
      <c r="A39" s="94" t="s">
        <v>34</v>
      </c>
      <c r="B39" s="95"/>
      <c r="C39" s="49">
        <f>C22+C33+C35</f>
        <v>-183367.82900000043</v>
      </c>
      <c r="D39" s="49">
        <f t="shared" ref="D39:I39" si="4">D22+D33+D35</f>
        <v>334002.66000000061</v>
      </c>
      <c r="E39" s="49">
        <f t="shared" si="4"/>
        <v>663103.42999999993</v>
      </c>
      <c r="F39" s="49">
        <f t="shared" si="4"/>
        <v>581542.14</v>
      </c>
      <c r="G39" s="49">
        <f t="shared" si="4"/>
        <v>640947.87999999989</v>
      </c>
      <c r="H39" s="49">
        <f t="shared" si="4"/>
        <v>-101803.88900000032</v>
      </c>
      <c r="I39" s="49">
        <f t="shared" si="4"/>
        <v>356158.21000000054</v>
      </c>
      <c r="J39" s="27"/>
      <c r="K39" s="27"/>
    </row>
    <row r="42" spans="1:11">
      <c r="A42" s="91"/>
    </row>
    <row r="43" spans="1:11">
      <c r="A43" s="91"/>
    </row>
    <row r="44" spans="1:11">
      <c r="A44" s="91"/>
    </row>
  </sheetData>
  <mergeCells count="36"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1:B21"/>
    <mergeCell ref="A22:B22"/>
    <mergeCell ref="A23:B23"/>
    <mergeCell ref="A24:B24"/>
    <mergeCell ref="A25:B25"/>
    <mergeCell ref="A27:I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2020-05-13T10:54:41Z</dcterms:created>
  <dcterms:modified xsi:type="dcterms:W3CDTF">2022-06-27T05:41:16Z</dcterms:modified>
</cp:coreProperties>
</file>