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8760"/>
  </bookViews>
  <sheets>
    <sheet name="2025" sheetId="1" r:id="rId1"/>
  </sheets>
  <calcPr calcId="144525"/>
</workbook>
</file>

<file path=xl/calcChain.xml><?xml version="1.0" encoding="utf-8"?>
<calcChain xmlns="http://schemas.openxmlformats.org/spreadsheetml/2006/main">
  <c r="G70" i="1" l="1"/>
  <c r="F70" i="1"/>
  <c r="E70" i="1"/>
  <c r="D70" i="1"/>
  <c r="C70" i="1"/>
  <c r="K67" i="1"/>
  <c r="I67" i="1"/>
  <c r="H67" i="1"/>
  <c r="J66" i="1"/>
  <c r="K66" i="1" s="1"/>
  <c r="I66" i="1"/>
  <c r="L66" i="1" s="1"/>
  <c r="H66" i="1"/>
  <c r="J65" i="1"/>
  <c r="K65" i="1" s="1"/>
  <c r="I65" i="1"/>
  <c r="H65" i="1"/>
  <c r="K64" i="1"/>
  <c r="I64" i="1"/>
  <c r="H64" i="1"/>
  <c r="J63" i="1"/>
  <c r="K63" i="1" s="1"/>
  <c r="I63" i="1"/>
  <c r="H63" i="1"/>
  <c r="J62" i="1"/>
  <c r="J70" i="1" s="1"/>
  <c r="I62" i="1"/>
  <c r="H62" i="1"/>
  <c r="D60" i="1"/>
  <c r="H59" i="1"/>
  <c r="H58" i="1"/>
  <c r="D58" i="1"/>
  <c r="H57" i="1"/>
  <c r="G57" i="1"/>
  <c r="E57" i="1"/>
  <c r="D57" i="1"/>
  <c r="J56" i="1"/>
  <c r="D56" i="1"/>
  <c r="D73" i="1" s="1"/>
  <c r="C56" i="1"/>
  <c r="C73" i="1" s="1"/>
  <c r="I53" i="1"/>
  <c r="I52" i="1"/>
  <c r="F52" i="1"/>
  <c r="G50" i="1"/>
  <c r="G60" i="1" s="1"/>
  <c r="F50" i="1"/>
  <c r="F56" i="1" s="1"/>
  <c r="F73" i="1" s="1"/>
  <c r="E50" i="1"/>
  <c r="G47" i="1"/>
  <c r="G59" i="1" s="1"/>
  <c r="E47" i="1"/>
  <c r="E59" i="1" s="1"/>
  <c r="D47" i="1"/>
  <c r="D59" i="1" s="1"/>
  <c r="I46" i="1"/>
  <c r="I45" i="1"/>
  <c r="K44" i="1"/>
  <c r="G44" i="1"/>
  <c r="I42" i="1"/>
  <c r="I41" i="1"/>
  <c r="I38" i="1" s="1"/>
  <c r="L40" i="1"/>
  <c r="I40" i="1"/>
  <c r="K38" i="1"/>
  <c r="G38" i="1"/>
  <c r="E38" i="1"/>
  <c r="H38" i="1" s="1"/>
  <c r="I36" i="1"/>
  <c r="I35" i="1"/>
  <c r="I34" i="1"/>
  <c r="L34" i="1" s="1"/>
  <c r="K32" i="1"/>
  <c r="G32" i="1"/>
  <c r="E32" i="1"/>
  <c r="H32" i="1" s="1"/>
  <c r="I30" i="1"/>
  <c r="I29" i="1"/>
  <c r="I28" i="1"/>
  <c r="L28" i="1" s="1"/>
  <c r="K26" i="1"/>
  <c r="G26" i="1"/>
  <c r="E26" i="1"/>
  <c r="H26" i="1" s="1"/>
  <c r="K20" i="1"/>
  <c r="I18" i="1"/>
  <c r="I17" i="1"/>
  <c r="I16" i="1"/>
  <c r="I15" i="1"/>
  <c r="K14" i="1"/>
  <c r="G14" i="1"/>
  <c r="E14" i="1"/>
  <c r="H14" i="1" s="1"/>
  <c r="I12" i="1"/>
  <c r="G11" i="1"/>
  <c r="G58" i="1" s="1"/>
  <c r="E11" i="1"/>
  <c r="E8" i="1" s="1"/>
  <c r="H8" i="1" s="1"/>
  <c r="I10" i="1"/>
  <c r="L10" i="1" s="1"/>
  <c r="K8" i="1"/>
  <c r="I14" i="1" l="1"/>
  <c r="I70" i="1"/>
  <c r="K62" i="1"/>
  <c r="K70" i="1" s="1"/>
  <c r="E44" i="1"/>
  <c r="H44" i="1" s="1"/>
  <c r="I47" i="1"/>
  <c r="H70" i="1"/>
  <c r="I59" i="1"/>
  <c r="H50" i="1"/>
  <c r="H60" i="1" s="1"/>
  <c r="K56" i="1"/>
  <c r="I57" i="1"/>
  <c r="G8" i="1"/>
  <c r="G56" i="1" s="1"/>
  <c r="G73" i="1" s="1"/>
  <c r="I32" i="1"/>
  <c r="I50" i="1"/>
  <c r="I60" i="1" s="1"/>
  <c r="J73" i="1"/>
  <c r="E58" i="1"/>
  <c r="E60" i="1"/>
  <c r="L15" i="1"/>
  <c r="I26" i="1"/>
  <c r="I11" i="1"/>
  <c r="L45" i="1"/>
  <c r="I44" i="1"/>
  <c r="H18" i="1" l="1"/>
  <c r="E56" i="1"/>
  <c r="E73" i="1" s="1"/>
  <c r="H73" i="1" s="1"/>
  <c r="K73" i="1"/>
  <c r="H56" i="1"/>
  <c r="I58" i="1"/>
  <c r="I8" i="1"/>
  <c r="I56" i="1" s="1"/>
  <c r="I73" i="1" s="1"/>
</calcChain>
</file>

<file path=xl/comments1.xml><?xml version="1.0" encoding="utf-8"?>
<comments xmlns="http://schemas.openxmlformats.org/spreadsheetml/2006/main">
  <authors>
    <author>Автор</author>
  </authors>
  <commentList>
    <comment ref="A6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Аптека + население</t>
        </r>
      </text>
    </comment>
  </commentList>
</comments>
</file>

<file path=xl/sharedStrings.xml><?xml version="1.0" encoding="utf-8"?>
<sst xmlns="http://schemas.openxmlformats.org/spreadsheetml/2006/main" count="61" uniqueCount="40">
  <si>
    <t>УТВЕРЖДАЮ</t>
  </si>
  <si>
    <t>Директор ООО УК "Эталон" _____________________Э.В. Цыганова</t>
  </si>
  <si>
    <t>Информация о состоянии лицевого счета д.№ 10 по ул.Кирова г.Сортавала</t>
  </si>
  <si>
    <t>за период  01.01.2025-31.12.2025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</si>
  <si>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</si>
  <si>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</si>
  <si>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 по оплате на нач.периода (руб)</t>
  </si>
  <si>
    <t>начислено за отчетный период (руб)</t>
  </si>
  <si>
    <t>Израсходовано (руб)</t>
  </si>
  <si>
    <r>
      <t xml:space="preserve">СПРАВОЧНО: оплачено  за отчетный период (руб) остаток (+), перерасход (-) </t>
    </r>
    <r>
      <rPr>
        <b/>
        <i/>
        <sz val="7"/>
        <color indexed="12"/>
        <rFont val="Arial Cyr"/>
        <charset val="204"/>
      </rPr>
      <t>(гр.2+гр.4+гр.5)</t>
    </r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</si>
  <si>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 Cyr"/>
        <charset val="204"/>
      </rPr>
      <t>(гр.2+гр 4-гр.5)</t>
    </r>
  </si>
  <si>
    <r>
      <t xml:space="preserve">Задолженность по оплате на конец периода (руб) </t>
    </r>
    <r>
      <rPr>
        <b/>
        <i/>
        <sz val="7"/>
        <color indexed="12"/>
        <rFont val="Arial Cyr"/>
        <charset val="204"/>
      </rPr>
      <t>(гр.3+гр 4-гр.6)</t>
    </r>
  </si>
  <si>
    <t>Фактические расходы</t>
  </si>
  <si>
    <t>Убытки УК</t>
  </si>
  <si>
    <t>Обслуживаемая площадь  - 2121,6 кв.м.</t>
  </si>
  <si>
    <t>Содержание</t>
  </si>
  <si>
    <t>в т.ч население</t>
  </si>
  <si>
    <t xml:space="preserve">         аптека</t>
  </si>
  <si>
    <t xml:space="preserve">        ИП Киселев АС</t>
  </si>
  <si>
    <t>Текущий ремонт</t>
  </si>
  <si>
    <t>Справочно: С учетом аренды ТТК</t>
  </si>
  <si>
    <t>Капитальный ремонт</t>
  </si>
  <si>
    <t xml:space="preserve">        ООО "Кик"</t>
  </si>
  <si>
    <t>ОДН водоснабжение</t>
  </si>
  <si>
    <t>ОДН водоотведение</t>
  </si>
  <si>
    <t>ОДН электроснабжение</t>
  </si>
  <si>
    <t>Управление **</t>
  </si>
  <si>
    <t>ИП Киселев АС</t>
  </si>
  <si>
    <t>Доходы от использование общего имущества</t>
  </si>
  <si>
    <t>в т.ч. ТТК</t>
  </si>
  <si>
    <t>Налог по УСН</t>
  </si>
  <si>
    <t>Итого</t>
  </si>
  <si>
    <t xml:space="preserve">         аренда</t>
  </si>
  <si>
    <t>КОММУНАЛЬНЫЕ УСЛУГИ</t>
  </si>
  <si>
    <t xml:space="preserve">Водоснабжение </t>
  </si>
  <si>
    <t>Водоотведение</t>
  </si>
  <si>
    <t>Теплоснабжение</t>
  </si>
  <si>
    <t>Обращение с ТКО</t>
  </si>
  <si>
    <t>Сбор и вывоз ТБО</t>
  </si>
  <si>
    <t xml:space="preserve">ВСЕГО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</si>
</sst>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charset val="204"/>
      <scheme val="minor"/>
    </font>
    <font>
      <sz val="10"/>
      <color rgb="FF0000FF"/>
      <name val="Arial Cyr"/>
      <charset val="204"/>
    </font>
    <font>
      <b/>
      <sz val="10"/>
      <color rgb="FF0000FF"/>
      <name val="Arial Cyr"/>
      <charset val="204"/>
    </font>
    <font>
      <b/>
      <sz val="7"/>
      <color rgb="FF0000FF"/>
      <name val="Arial Cyr"/>
      <charset val="204"/>
    </font>
    <font>
      <b/>
      <i/>
      <sz val="7"/>
      <color indexed="12"/>
      <name val="Arial Cyr"/>
      <charset val="204"/>
    </font>
    <font>
      <b/>
      <sz val="8"/>
      <color theme="1"/>
      <name val="Arial"/>
      <family val="2"/>
      <charset val="204"/>
    </font>
    <font>
      <b/>
      <i/>
      <sz val="10"/>
      <color rgb="FF0000FF"/>
      <name val="Arial Cyr"/>
      <charset val="204"/>
    </font>
    <font>
      <b/>
      <i/>
      <u/>
      <sz val="10"/>
      <color rgb="FF0000FF"/>
      <name val="Arial Cyr"/>
      <charset val="204"/>
    </font>
    <font>
      <u/>
      <sz val="10"/>
      <color rgb="FF0000FF"/>
      <name val="Arial Cyr"/>
      <charset val="204"/>
    </font>
    <font>
      <i/>
      <sz val="10"/>
      <color rgb="FF0000FF"/>
      <name val="Arial Cyr"/>
      <charset val="204"/>
    </font>
    <font>
      <i/>
      <sz val="8"/>
      <color rgb="FF0000FF"/>
      <name val="Arial Cyr"/>
      <charset val="204"/>
    </font>
    <font>
      <b/>
      <u/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1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wrapText="1"/>
    </xf>
    <xf numFmtId="4" fontId="2" fillId="3" borderId="8" xfId="0" applyNumberFormat="1" applyFont="1" applyFill="1" applyBorder="1" applyAlignment="1">
      <alignment horizontal="left"/>
    </xf>
    <xf numFmtId="4" fontId="2" fillId="3" borderId="10" xfId="0" applyNumberFormat="1" applyFont="1" applyFill="1" applyBorder="1" applyAlignment="1">
      <alignment horizontal="left"/>
    </xf>
    <xf numFmtId="3" fontId="2" fillId="3" borderId="11" xfId="0" applyNumberFormat="1" applyFont="1" applyFill="1" applyBorder="1" applyAlignment="1">
      <alignment horizontal="center"/>
    </xf>
    <xf numFmtId="3" fontId="2" fillId="3" borderId="12" xfId="0" applyNumberFormat="1" applyFont="1" applyFill="1" applyBorder="1" applyAlignment="1">
      <alignment horizontal="center"/>
    </xf>
    <xf numFmtId="3" fontId="2" fillId="3" borderId="7" xfId="0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4" fontId="1" fillId="0" borderId="0" xfId="0" applyNumberFormat="1" applyFont="1"/>
    <xf numFmtId="4" fontId="1" fillId="0" borderId="8" xfId="0" applyNumberFormat="1" applyFont="1" applyBorder="1" applyAlignment="1">
      <alignment horizontal="left"/>
    </xf>
    <xf numFmtId="4" fontId="1" fillId="0" borderId="10" xfId="0" applyNumberFormat="1" applyFont="1" applyBorder="1" applyAlignment="1">
      <alignment horizontal="left"/>
    </xf>
    <xf numFmtId="3" fontId="1" fillId="0" borderId="13" xfId="0" applyNumberFormat="1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2" borderId="14" xfId="0" applyNumberFormat="1" applyFont="1" applyFill="1" applyBorder="1" applyAlignment="1">
      <alignment horizontal="center"/>
    </xf>
    <xf numFmtId="3" fontId="1" fillId="2" borderId="15" xfId="0" applyNumberFormat="1" applyFont="1" applyFill="1" applyBorder="1" applyAlignment="1">
      <alignment horizontal="center"/>
    </xf>
    <xf numFmtId="4" fontId="9" fillId="0" borderId="8" xfId="0" applyNumberFormat="1" applyFont="1" applyBorder="1" applyAlignment="1">
      <alignment horizontal="left"/>
    </xf>
    <xf numFmtId="4" fontId="9" fillId="0" borderId="10" xfId="0" applyNumberFormat="1" applyFont="1" applyBorder="1" applyAlignment="1">
      <alignment horizontal="left"/>
    </xf>
    <xf numFmtId="3" fontId="9" fillId="0" borderId="13" xfId="0" applyNumberFormat="1" applyFont="1" applyBorder="1" applyAlignment="1">
      <alignment horizontal="center"/>
    </xf>
    <xf numFmtId="3" fontId="9" fillId="0" borderId="11" xfId="0" applyNumberFormat="1" applyFont="1" applyBorder="1" applyAlignment="1">
      <alignment horizontal="center"/>
    </xf>
    <xf numFmtId="3" fontId="9" fillId="0" borderId="12" xfId="0" applyNumberFormat="1" applyFont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15" xfId="0" applyNumberFormat="1" applyFont="1" applyFill="1" applyBorder="1" applyAlignment="1">
      <alignment horizontal="center"/>
    </xf>
    <xf numFmtId="4" fontId="9" fillId="0" borderId="0" xfId="0" applyNumberFormat="1" applyFont="1"/>
    <xf numFmtId="3" fontId="9" fillId="4" borderId="11" xfId="0" applyNumberFormat="1" applyFont="1" applyFill="1" applyBorder="1" applyAlignment="1">
      <alignment horizontal="center"/>
    </xf>
    <xf numFmtId="3" fontId="9" fillId="4" borderId="7" xfId="0" applyNumberFormat="1" applyFont="1" applyFill="1" applyBorder="1" applyAlignment="1">
      <alignment horizontal="center"/>
    </xf>
    <xf numFmtId="4" fontId="10" fillId="0" borderId="8" xfId="0" applyNumberFormat="1" applyFont="1" applyBorder="1" applyAlignment="1">
      <alignment horizontal="left" wrapText="1"/>
    </xf>
    <xf numFmtId="4" fontId="10" fillId="0" borderId="10" xfId="0" applyNumberFormat="1" applyFont="1" applyBorder="1" applyAlignment="1">
      <alignment horizontal="left" wrapText="1"/>
    </xf>
    <xf numFmtId="3" fontId="1" fillId="0" borderId="16" xfId="0" applyNumberFormat="1" applyFont="1" applyBorder="1" applyAlignment="1">
      <alignment horizontal="center"/>
    </xf>
    <xf numFmtId="4" fontId="2" fillId="5" borderId="8" xfId="0" applyNumberFormat="1" applyFont="1" applyFill="1" applyBorder="1" applyAlignment="1">
      <alignment horizontal="left"/>
    </xf>
    <xf numFmtId="4" fontId="2" fillId="5" borderId="10" xfId="0" applyNumberFormat="1" applyFont="1" applyFill="1" applyBorder="1" applyAlignment="1">
      <alignment horizontal="left"/>
    </xf>
    <xf numFmtId="3" fontId="2" fillId="3" borderId="0" xfId="0" applyNumberFormat="1" applyFont="1" applyFill="1" applyBorder="1" applyAlignment="1">
      <alignment horizontal="center"/>
    </xf>
    <xf numFmtId="3" fontId="2" fillId="3" borderId="17" xfId="0" applyNumberFormat="1" applyFont="1" applyFill="1" applyBorder="1" applyAlignment="1">
      <alignment horizontal="center"/>
    </xf>
    <xf numFmtId="4" fontId="9" fillId="0" borderId="8" xfId="0" applyNumberFormat="1" applyFont="1" applyBorder="1" applyAlignment="1">
      <alignment horizontal="left"/>
    </xf>
    <xf numFmtId="4" fontId="9" fillId="0" borderId="10" xfId="0" applyNumberFormat="1" applyFont="1" applyBorder="1" applyAlignment="1">
      <alignment horizontal="left"/>
    </xf>
    <xf numFmtId="3" fontId="1" fillId="0" borderId="18" xfId="0" applyNumberFormat="1" applyFont="1" applyBorder="1" applyAlignment="1">
      <alignment horizontal="center"/>
    </xf>
    <xf numFmtId="3" fontId="1" fillId="2" borderId="19" xfId="0" applyNumberFormat="1" applyFont="1" applyFill="1" applyBorder="1" applyAlignment="1">
      <alignment horizontal="center"/>
    </xf>
    <xf numFmtId="3" fontId="9" fillId="0" borderId="18" xfId="0" applyNumberFormat="1" applyFont="1" applyBorder="1" applyAlignment="1">
      <alignment horizontal="center"/>
    </xf>
    <xf numFmtId="3" fontId="9" fillId="2" borderId="19" xfId="0" applyNumberFormat="1" applyFont="1" applyFill="1" applyBorder="1" applyAlignment="1">
      <alignment horizontal="center"/>
    </xf>
    <xf numFmtId="4" fontId="9" fillId="2" borderId="8" xfId="0" applyNumberFormat="1" applyFont="1" applyFill="1" applyBorder="1" applyAlignment="1">
      <alignment horizontal="left"/>
    </xf>
    <xf numFmtId="4" fontId="9" fillId="2" borderId="9" xfId="0" applyNumberFormat="1" applyFont="1" applyFill="1" applyBorder="1" applyAlignment="1">
      <alignment horizontal="left"/>
    </xf>
    <xf numFmtId="0" fontId="0" fillId="2" borderId="10" xfId="0" applyFill="1" applyBorder="1" applyAlignment="1"/>
    <xf numFmtId="3" fontId="9" fillId="2" borderId="13" xfId="0" applyNumberFormat="1" applyFont="1" applyFill="1" applyBorder="1" applyAlignment="1">
      <alignment horizontal="center"/>
    </xf>
    <xf numFmtId="3" fontId="9" fillId="2" borderId="11" xfId="0" applyNumberFormat="1" applyFont="1" applyFill="1" applyBorder="1" applyAlignment="1">
      <alignment horizontal="center"/>
    </xf>
    <xf numFmtId="3" fontId="9" fillId="2" borderId="12" xfId="0" applyNumberFormat="1" applyFont="1" applyFill="1" applyBorder="1" applyAlignment="1">
      <alignment horizontal="center"/>
    </xf>
    <xf numFmtId="3" fontId="9" fillId="2" borderId="7" xfId="0" applyNumberFormat="1" applyFont="1" applyFill="1" applyBorder="1" applyAlignment="1">
      <alignment horizontal="center"/>
    </xf>
    <xf numFmtId="3" fontId="1" fillId="4" borderId="14" xfId="0" applyNumberFormat="1" applyFont="1" applyFill="1" applyBorder="1" applyAlignment="1">
      <alignment horizontal="center"/>
    </xf>
    <xf numFmtId="3" fontId="1" fillId="4" borderId="15" xfId="0" applyNumberFormat="1" applyFont="1" applyFill="1" applyBorder="1" applyAlignment="1">
      <alignment horizontal="center"/>
    </xf>
    <xf numFmtId="4" fontId="1" fillId="4" borderId="0" xfId="0" applyNumberFormat="1" applyFont="1" applyFill="1"/>
    <xf numFmtId="3" fontId="1" fillId="0" borderId="17" xfId="0" applyNumberFormat="1" applyFon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4" fontId="2" fillId="6" borderId="8" xfId="0" applyNumberFormat="1" applyFont="1" applyFill="1" applyBorder="1" applyAlignment="1">
      <alignment horizontal="left"/>
    </xf>
    <xf numFmtId="4" fontId="2" fillId="6" borderId="10" xfId="0" applyNumberFormat="1" applyFont="1" applyFill="1" applyBorder="1" applyAlignment="1">
      <alignment horizontal="left"/>
    </xf>
    <xf numFmtId="3" fontId="2" fillId="6" borderId="7" xfId="0" applyNumberFormat="1" applyFont="1" applyFill="1" applyBorder="1" applyAlignment="1">
      <alignment horizontal="center"/>
    </xf>
    <xf numFmtId="3" fontId="2" fillId="6" borderId="17" xfId="0" applyNumberFormat="1" applyFont="1" applyFill="1" applyBorder="1" applyAlignment="1">
      <alignment horizontal="center"/>
    </xf>
    <xf numFmtId="3" fontId="9" fillId="0" borderId="17" xfId="0" applyNumberFormat="1" applyFont="1" applyBorder="1" applyAlignment="1">
      <alignment horizontal="center"/>
    </xf>
    <xf numFmtId="3" fontId="9" fillId="0" borderId="14" xfId="0" applyNumberFormat="1" applyFont="1" applyBorder="1" applyAlignment="1">
      <alignment horizontal="center"/>
    </xf>
    <xf numFmtId="3" fontId="9" fillId="2" borderId="0" xfId="0" applyNumberFormat="1" applyFont="1" applyFill="1" applyBorder="1" applyAlignment="1">
      <alignment horizontal="center"/>
    </xf>
    <xf numFmtId="3" fontId="2" fillId="5" borderId="18" xfId="0" applyNumberFormat="1" applyFont="1" applyFill="1" applyBorder="1" applyAlignment="1">
      <alignment horizontal="center"/>
    </xf>
    <xf numFmtId="3" fontId="2" fillId="5" borderId="8" xfId="0" applyNumberFormat="1" applyFont="1" applyFill="1" applyBorder="1" applyAlignment="1">
      <alignment horizontal="center"/>
    </xf>
    <xf numFmtId="3" fontId="2" fillId="5" borderId="7" xfId="0" applyNumberFormat="1" applyFont="1" applyFill="1" applyBorder="1" applyAlignment="1">
      <alignment horizontal="center"/>
    </xf>
    <xf numFmtId="164" fontId="9" fillId="0" borderId="0" xfId="0" applyNumberFormat="1" applyFont="1"/>
    <xf numFmtId="4" fontId="9" fillId="0" borderId="7" xfId="0" applyNumberFormat="1" applyFont="1" applyBorder="1" applyAlignment="1">
      <alignment horizontal="center"/>
    </xf>
    <xf numFmtId="4" fontId="2" fillId="7" borderId="8" xfId="0" applyNumberFormat="1" applyFont="1" applyFill="1" applyBorder="1" applyAlignment="1">
      <alignment horizontal="left" wrapText="1" shrinkToFit="1"/>
    </xf>
    <xf numFmtId="4" fontId="2" fillId="7" borderId="9" xfId="0" applyNumberFormat="1" applyFont="1" applyFill="1" applyBorder="1" applyAlignment="1">
      <alignment horizontal="left" wrapText="1" shrinkToFit="1"/>
    </xf>
    <xf numFmtId="3" fontId="6" fillId="7" borderId="7" xfId="0" applyNumberFormat="1" applyFont="1" applyFill="1" applyBorder="1" applyAlignment="1">
      <alignment horizontal="center"/>
    </xf>
    <xf numFmtId="3" fontId="6" fillId="3" borderId="0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3" fontId="9" fillId="0" borderId="21" xfId="0" applyNumberFormat="1" applyFont="1" applyBorder="1" applyAlignment="1">
      <alignment horizontal="center"/>
    </xf>
    <xf numFmtId="1" fontId="9" fillId="0" borderId="22" xfId="0" applyNumberFormat="1" applyFont="1" applyBorder="1" applyAlignment="1">
      <alignment horizontal="center"/>
    </xf>
    <xf numFmtId="3" fontId="9" fillId="0" borderId="22" xfId="0" applyNumberFormat="1" applyFont="1" applyBorder="1" applyAlignment="1">
      <alignment horizontal="center"/>
    </xf>
    <xf numFmtId="3" fontId="9" fillId="0" borderId="23" xfId="0" applyNumberFormat="1" applyFont="1" applyBorder="1" applyAlignment="1">
      <alignment horizontal="center"/>
    </xf>
    <xf numFmtId="3" fontId="1" fillId="2" borderId="22" xfId="0" applyNumberFormat="1" applyFont="1" applyFill="1" applyBorder="1" applyAlignment="1">
      <alignment horizontal="center"/>
    </xf>
    <xf numFmtId="3" fontId="1" fillId="2" borderId="23" xfId="0" applyNumberFormat="1" applyFont="1" applyFill="1" applyBorder="1" applyAlignment="1">
      <alignment horizontal="center"/>
    </xf>
    <xf numFmtId="0" fontId="1" fillId="0" borderId="24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3" fontId="9" fillId="0" borderId="24" xfId="0" applyNumberFormat="1" applyFont="1" applyBorder="1" applyAlignment="1">
      <alignment horizontal="center"/>
    </xf>
    <xf numFmtId="3" fontId="1" fillId="0" borderId="21" xfId="0" applyNumberFormat="1" applyFont="1" applyBorder="1" applyAlignment="1">
      <alignment horizontal="center"/>
    </xf>
    <xf numFmtId="3" fontId="1" fillId="0" borderId="22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3" fontId="1" fillId="0" borderId="23" xfId="0" applyNumberFormat="1" applyFont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4" fontId="9" fillId="0" borderId="9" xfId="0" applyNumberFormat="1" applyFont="1" applyBorder="1" applyAlignment="1">
      <alignment horizontal="left"/>
    </xf>
    <xf numFmtId="3" fontId="9" fillId="0" borderId="28" xfId="0" applyNumberFormat="1" applyFont="1" applyBorder="1" applyAlignment="1">
      <alignment horizontal="center"/>
    </xf>
    <xf numFmtId="3" fontId="9" fillId="2" borderId="28" xfId="0" applyNumberFormat="1" applyFont="1" applyFill="1" applyBorder="1" applyAlignment="1">
      <alignment horizontal="center"/>
    </xf>
    <xf numFmtId="4" fontId="9" fillId="0" borderId="29" xfId="0" applyNumberFormat="1" applyFont="1" applyBorder="1" applyAlignment="1">
      <alignment horizontal="left"/>
    </xf>
    <xf numFmtId="4" fontId="9" fillId="0" borderId="30" xfId="0" applyNumberFormat="1" applyFont="1" applyBorder="1" applyAlignment="1">
      <alignment horizontal="left"/>
    </xf>
    <xf numFmtId="1" fontId="6" fillId="0" borderId="31" xfId="0" applyNumberFormat="1" applyFont="1" applyBorder="1" applyAlignment="1">
      <alignment horizontal="center"/>
    </xf>
    <xf numFmtId="1" fontId="6" fillId="0" borderId="32" xfId="0" applyNumberFormat="1" applyFont="1" applyBorder="1" applyAlignment="1">
      <alignment horizontal="center"/>
    </xf>
    <xf numFmtId="1" fontId="9" fillId="0" borderId="31" xfId="0" applyNumberFormat="1" applyFont="1" applyBorder="1" applyAlignment="1">
      <alignment horizontal="center"/>
    </xf>
    <xf numFmtId="1" fontId="6" fillId="2" borderId="31" xfId="0" applyNumberFormat="1" applyFont="1" applyFill="1" applyBorder="1" applyAlignment="1">
      <alignment horizontal="center"/>
    </xf>
    <xf numFmtId="1" fontId="6" fillId="2" borderId="32" xfId="0" applyNumberFormat="1" applyFont="1" applyFill="1" applyBorder="1" applyAlignment="1">
      <alignment horizontal="center"/>
    </xf>
    <xf numFmtId="0" fontId="9" fillId="0" borderId="0" xfId="0" applyFont="1"/>
    <xf numFmtId="4" fontId="7" fillId="0" borderId="33" xfId="0" applyNumberFormat="1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9" fillId="2" borderId="0" xfId="0" applyFont="1" applyFill="1"/>
    <xf numFmtId="0" fontId="9" fillId="0" borderId="36" xfId="0" applyFont="1" applyBorder="1" applyAlignment="1">
      <alignment horizontal="left" wrapText="1"/>
    </xf>
    <xf numFmtId="0" fontId="9" fillId="0" borderId="37" xfId="0" applyFont="1" applyBorder="1" applyAlignment="1">
      <alignment horizontal="left" wrapText="1"/>
    </xf>
    <xf numFmtId="3" fontId="9" fillId="0" borderId="2" xfId="0" applyNumberFormat="1" applyFont="1" applyBorder="1" applyAlignment="1">
      <alignment horizontal="center"/>
    </xf>
    <xf numFmtId="3" fontId="9" fillId="0" borderId="38" xfId="0" applyNumberFormat="1" applyFont="1" applyBorder="1" applyAlignment="1">
      <alignment horizontal="center"/>
    </xf>
    <xf numFmtId="0" fontId="9" fillId="0" borderId="8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3" fontId="9" fillId="0" borderId="15" xfId="0" applyNumberFormat="1" applyFont="1" applyBorder="1" applyAlignment="1">
      <alignment horizontal="center"/>
    </xf>
    <xf numFmtId="0" fontId="9" fillId="0" borderId="18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9" fillId="0" borderId="39" xfId="0" applyFont="1" applyBorder="1" applyAlignment="1">
      <alignment horizontal="left"/>
    </xf>
    <xf numFmtId="0" fontId="9" fillId="0" borderId="40" xfId="0" applyFont="1" applyBorder="1" applyAlignment="1">
      <alignment horizontal="left"/>
    </xf>
    <xf numFmtId="3" fontId="9" fillId="0" borderId="31" xfId="0" applyNumberFormat="1" applyFont="1" applyBorder="1" applyAlignment="1">
      <alignment horizontal="center"/>
    </xf>
    <xf numFmtId="3" fontId="9" fillId="0" borderId="41" xfId="0" applyNumberFormat="1" applyFont="1" applyBorder="1" applyAlignment="1">
      <alignment horizontal="center"/>
    </xf>
    <xf numFmtId="3" fontId="9" fillId="0" borderId="32" xfId="0" applyNumberFormat="1" applyFont="1" applyBorder="1" applyAlignment="1">
      <alignment horizontal="center"/>
    </xf>
    <xf numFmtId="0" fontId="1" fillId="0" borderId="42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3" fontId="1" fillId="0" borderId="44" xfId="0" applyNumberFormat="1" applyFont="1" applyBorder="1" applyAlignment="1">
      <alignment horizontal="center"/>
    </xf>
    <xf numFmtId="3" fontId="1" fillId="0" borderId="45" xfId="0" applyNumberFormat="1" applyFont="1" applyBorder="1" applyAlignment="1">
      <alignment horizontal="center"/>
    </xf>
    <xf numFmtId="3" fontId="1" fillId="0" borderId="46" xfId="0" applyNumberFormat="1" applyFont="1" applyBorder="1" applyAlignment="1">
      <alignment horizontal="center"/>
    </xf>
    <xf numFmtId="3" fontId="1" fillId="2" borderId="45" xfId="0" applyNumberFormat="1" applyFont="1" applyFill="1" applyBorder="1" applyAlignment="1">
      <alignment horizontal="center"/>
    </xf>
    <xf numFmtId="3" fontId="1" fillId="2" borderId="46" xfId="0" applyNumberFormat="1" applyFont="1" applyFill="1" applyBorder="1" applyAlignment="1">
      <alignment horizontal="center"/>
    </xf>
    <xf numFmtId="0" fontId="2" fillId="3" borderId="33" xfId="0" applyFont="1" applyFill="1" applyBorder="1" applyAlignment="1">
      <alignment horizontal="center"/>
    </xf>
    <xf numFmtId="0" fontId="2" fillId="3" borderId="35" xfId="0" applyFont="1" applyFill="1" applyBorder="1" applyAlignment="1">
      <alignment horizontal="center"/>
    </xf>
    <xf numFmtId="3" fontId="2" fillId="3" borderId="26" xfId="0" applyNumberFormat="1" applyFont="1" applyFill="1" applyBorder="1" applyAlignment="1">
      <alignment horizontal="center"/>
    </xf>
    <xf numFmtId="3" fontId="2" fillId="2" borderId="26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2" fillId="3" borderId="26" xfId="0" applyFont="1" applyFill="1" applyBorder="1" applyAlignment="1">
      <alignment horizontal="left"/>
    </xf>
    <xf numFmtId="0" fontId="2" fillId="3" borderId="27" xfId="0" applyFont="1" applyFill="1" applyBorder="1" applyAlignment="1">
      <alignment horizontal="left"/>
    </xf>
    <xf numFmtId="3" fontId="2" fillId="3" borderId="49" xfId="0" applyNumberFormat="1" applyFont="1" applyFill="1" applyBorder="1" applyAlignment="1">
      <alignment horizontal="center"/>
    </xf>
    <xf numFmtId="3" fontId="2" fillId="2" borderId="49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/>
    <xf numFmtId="0" fontId="1" fillId="0" borderId="47" xfId="0" applyFont="1" applyBorder="1" applyAlignme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74"/>
  <sheetViews>
    <sheetView tabSelected="1" workbookViewId="0">
      <selection activeCell="E77" sqref="E77"/>
    </sheetView>
  </sheetViews>
  <sheetFormatPr defaultRowHeight="13.2" x14ac:dyDescent="0.25"/>
  <cols>
    <col min="1" max="1" width="8.88671875" style="1"/>
    <col min="2" max="2" width="10.88671875" style="1" customWidth="1"/>
    <col min="3" max="3" width="11.6640625" style="1" customWidth="1"/>
    <col min="4" max="4" width="13.88671875" style="1" customWidth="1"/>
    <col min="5" max="5" width="16" style="1" customWidth="1"/>
    <col min="6" max="6" width="13.109375" style="1" customWidth="1"/>
    <col min="7" max="7" width="15.6640625" style="164" customWidth="1"/>
    <col min="8" max="8" width="18.6640625" style="164" customWidth="1"/>
    <col min="9" max="9" width="22.6640625" style="164" customWidth="1"/>
    <col min="10" max="10" width="18.6640625" style="165" hidden="1" customWidth="1"/>
    <col min="11" max="11" width="22.6640625" style="165" hidden="1" customWidth="1"/>
    <col min="12" max="253" width="8.88671875" style="1"/>
    <col min="254" max="254" width="10.88671875" style="1" customWidth="1"/>
    <col min="255" max="255" width="11.6640625" style="1" customWidth="1"/>
    <col min="256" max="256" width="13.88671875" style="1" customWidth="1"/>
    <col min="257" max="257" width="12.6640625" style="1" customWidth="1"/>
    <col min="258" max="258" width="11.6640625" style="1" customWidth="1"/>
    <col min="259" max="259" width="13.44140625" style="1" customWidth="1"/>
    <col min="260" max="260" width="18.6640625" style="1" customWidth="1"/>
    <col min="261" max="261" width="22.6640625" style="1" customWidth="1"/>
    <col min="262" max="509" width="8.88671875" style="1"/>
    <col min="510" max="510" width="10.88671875" style="1" customWidth="1"/>
    <col min="511" max="511" width="11.6640625" style="1" customWidth="1"/>
    <col min="512" max="512" width="13.88671875" style="1" customWidth="1"/>
    <col min="513" max="513" width="12.6640625" style="1" customWidth="1"/>
    <col min="514" max="514" width="11.6640625" style="1" customWidth="1"/>
    <col min="515" max="515" width="13.44140625" style="1" customWidth="1"/>
    <col min="516" max="516" width="18.6640625" style="1" customWidth="1"/>
    <col min="517" max="517" width="22.6640625" style="1" customWidth="1"/>
    <col min="518" max="765" width="8.88671875" style="1"/>
    <col min="766" max="766" width="10.88671875" style="1" customWidth="1"/>
    <col min="767" max="767" width="11.6640625" style="1" customWidth="1"/>
    <col min="768" max="768" width="13.88671875" style="1" customWidth="1"/>
    <col min="769" max="769" width="12.6640625" style="1" customWidth="1"/>
    <col min="770" max="770" width="11.6640625" style="1" customWidth="1"/>
    <col min="771" max="771" width="13.44140625" style="1" customWidth="1"/>
    <col min="772" max="772" width="18.6640625" style="1" customWidth="1"/>
    <col min="773" max="773" width="22.6640625" style="1" customWidth="1"/>
    <col min="774" max="1021" width="8.88671875" style="1"/>
    <col min="1022" max="1022" width="10.88671875" style="1" customWidth="1"/>
    <col min="1023" max="1023" width="11.6640625" style="1" customWidth="1"/>
    <col min="1024" max="1024" width="13.88671875" style="1" customWidth="1"/>
    <col min="1025" max="1025" width="12.6640625" style="1" customWidth="1"/>
    <col min="1026" max="1026" width="11.6640625" style="1" customWidth="1"/>
    <col min="1027" max="1027" width="13.44140625" style="1" customWidth="1"/>
    <col min="1028" max="1028" width="18.6640625" style="1" customWidth="1"/>
    <col min="1029" max="1029" width="22.6640625" style="1" customWidth="1"/>
    <col min="1030" max="1277" width="8.88671875" style="1"/>
    <col min="1278" max="1278" width="10.88671875" style="1" customWidth="1"/>
    <col min="1279" max="1279" width="11.6640625" style="1" customWidth="1"/>
    <col min="1280" max="1280" width="13.88671875" style="1" customWidth="1"/>
    <col min="1281" max="1281" width="12.6640625" style="1" customWidth="1"/>
    <col min="1282" max="1282" width="11.6640625" style="1" customWidth="1"/>
    <col min="1283" max="1283" width="13.44140625" style="1" customWidth="1"/>
    <col min="1284" max="1284" width="18.6640625" style="1" customWidth="1"/>
    <col min="1285" max="1285" width="22.6640625" style="1" customWidth="1"/>
    <col min="1286" max="1533" width="8.88671875" style="1"/>
    <col min="1534" max="1534" width="10.88671875" style="1" customWidth="1"/>
    <col min="1535" max="1535" width="11.6640625" style="1" customWidth="1"/>
    <col min="1536" max="1536" width="13.88671875" style="1" customWidth="1"/>
    <col min="1537" max="1537" width="12.6640625" style="1" customWidth="1"/>
    <col min="1538" max="1538" width="11.6640625" style="1" customWidth="1"/>
    <col min="1539" max="1539" width="13.44140625" style="1" customWidth="1"/>
    <col min="1540" max="1540" width="18.6640625" style="1" customWidth="1"/>
    <col min="1541" max="1541" width="22.6640625" style="1" customWidth="1"/>
    <col min="1542" max="1789" width="8.88671875" style="1"/>
    <col min="1790" max="1790" width="10.88671875" style="1" customWidth="1"/>
    <col min="1791" max="1791" width="11.6640625" style="1" customWidth="1"/>
    <col min="1792" max="1792" width="13.88671875" style="1" customWidth="1"/>
    <col min="1793" max="1793" width="12.6640625" style="1" customWidth="1"/>
    <col min="1794" max="1794" width="11.6640625" style="1" customWidth="1"/>
    <col min="1795" max="1795" width="13.44140625" style="1" customWidth="1"/>
    <col min="1796" max="1796" width="18.6640625" style="1" customWidth="1"/>
    <col min="1797" max="1797" width="22.6640625" style="1" customWidth="1"/>
    <col min="1798" max="2045" width="8.88671875" style="1"/>
    <col min="2046" max="2046" width="10.88671875" style="1" customWidth="1"/>
    <col min="2047" max="2047" width="11.6640625" style="1" customWidth="1"/>
    <col min="2048" max="2048" width="13.88671875" style="1" customWidth="1"/>
    <col min="2049" max="2049" width="12.6640625" style="1" customWidth="1"/>
    <col min="2050" max="2050" width="11.6640625" style="1" customWidth="1"/>
    <col min="2051" max="2051" width="13.44140625" style="1" customWidth="1"/>
    <col min="2052" max="2052" width="18.6640625" style="1" customWidth="1"/>
    <col min="2053" max="2053" width="22.6640625" style="1" customWidth="1"/>
    <col min="2054" max="2301" width="8.88671875" style="1"/>
    <col min="2302" max="2302" width="10.88671875" style="1" customWidth="1"/>
    <col min="2303" max="2303" width="11.6640625" style="1" customWidth="1"/>
    <col min="2304" max="2304" width="13.88671875" style="1" customWidth="1"/>
    <col min="2305" max="2305" width="12.6640625" style="1" customWidth="1"/>
    <col min="2306" max="2306" width="11.6640625" style="1" customWidth="1"/>
    <col min="2307" max="2307" width="13.44140625" style="1" customWidth="1"/>
    <col min="2308" max="2308" width="18.6640625" style="1" customWidth="1"/>
    <col min="2309" max="2309" width="22.6640625" style="1" customWidth="1"/>
    <col min="2310" max="2557" width="8.88671875" style="1"/>
    <col min="2558" max="2558" width="10.88671875" style="1" customWidth="1"/>
    <col min="2559" max="2559" width="11.6640625" style="1" customWidth="1"/>
    <col min="2560" max="2560" width="13.88671875" style="1" customWidth="1"/>
    <col min="2561" max="2561" width="12.6640625" style="1" customWidth="1"/>
    <col min="2562" max="2562" width="11.6640625" style="1" customWidth="1"/>
    <col min="2563" max="2563" width="13.44140625" style="1" customWidth="1"/>
    <col min="2564" max="2564" width="18.6640625" style="1" customWidth="1"/>
    <col min="2565" max="2565" width="22.6640625" style="1" customWidth="1"/>
    <col min="2566" max="2813" width="8.88671875" style="1"/>
    <col min="2814" max="2814" width="10.88671875" style="1" customWidth="1"/>
    <col min="2815" max="2815" width="11.6640625" style="1" customWidth="1"/>
    <col min="2816" max="2816" width="13.88671875" style="1" customWidth="1"/>
    <col min="2817" max="2817" width="12.6640625" style="1" customWidth="1"/>
    <col min="2818" max="2818" width="11.6640625" style="1" customWidth="1"/>
    <col min="2819" max="2819" width="13.44140625" style="1" customWidth="1"/>
    <col min="2820" max="2820" width="18.6640625" style="1" customWidth="1"/>
    <col min="2821" max="2821" width="22.6640625" style="1" customWidth="1"/>
    <col min="2822" max="3069" width="8.88671875" style="1"/>
    <col min="3070" max="3070" width="10.88671875" style="1" customWidth="1"/>
    <col min="3071" max="3071" width="11.6640625" style="1" customWidth="1"/>
    <col min="3072" max="3072" width="13.88671875" style="1" customWidth="1"/>
    <col min="3073" max="3073" width="12.6640625" style="1" customWidth="1"/>
    <col min="3074" max="3074" width="11.6640625" style="1" customWidth="1"/>
    <col min="3075" max="3075" width="13.44140625" style="1" customWidth="1"/>
    <col min="3076" max="3076" width="18.6640625" style="1" customWidth="1"/>
    <col min="3077" max="3077" width="22.6640625" style="1" customWidth="1"/>
    <col min="3078" max="3325" width="8.88671875" style="1"/>
    <col min="3326" max="3326" width="10.88671875" style="1" customWidth="1"/>
    <col min="3327" max="3327" width="11.6640625" style="1" customWidth="1"/>
    <col min="3328" max="3328" width="13.88671875" style="1" customWidth="1"/>
    <col min="3329" max="3329" width="12.6640625" style="1" customWidth="1"/>
    <col min="3330" max="3330" width="11.6640625" style="1" customWidth="1"/>
    <col min="3331" max="3331" width="13.44140625" style="1" customWidth="1"/>
    <col min="3332" max="3332" width="18.6640625" style="1" customWidth="1"/>
    <col min="3333" max="3333" width="22.6640625" style="1" customWidth="1"/>
    <col min="3334" max="3581" width="8.88671875" style="1"/>
    <col min="3582" max="3582" width="10.88671875" style="1" customWidth="1"/>
    <col min="3583" max="3583" width="11.6640625" style="1" customWidth="1"/>
    <col min="3584" max="3584" width="13.88671875" style="1" customWidth="1"/>
    <col min="3585" max="3585" width="12.6640625" style="1" customWidth="1"/>
    <col min="3586" max="3586" width="11.6640625" style="1" customWidth="1"/>
    <col min="3587" max="3587" width="13.44140625" style="1" customWidth="1"/>
    <col min="3588" max="3588" width="18.6640625" style="1" customWidth="1"/>
    <col min="3589" max="3589" width="22.6640625" style="1" customWidth="1"/>
    <col min="3590" max="3837" width="8.88671875" style="1"/>
    <col min="3838" max="3838" width="10.88671875" style="1" customWidth="1"/>
    <col min="3839" max="3839" width="11.6640625" style="1" customWidth="1"/>
    <col min="3840" max="3840" width="13.88671875" style="1" customWidth="1"/>
    <col min="3841" max="3841" width="12.6640625" style="1" customWidth="1"/>
    <col min="3842" max="3842" width="11.6640625" style="1" customWidth="1"/>
    <col min="3843" max="3843" width="13.44140625" style="1" customWidth="1"/>
    <col min="3844" max="3844" width="18.6640625" style="1" customWidth="1"/>
    <col min="3845" max="3845" width="22.6640625" style="1" customWidth="1"/>
    <col min="3846" max="4093" width="8.88671875" style="1"/>
    <col min="4094" max="4094" width="10.88671875" style="1" customWidth="1"/>
    <col min="4095" max="4095" width="11.6640625" style="1" customWidth="1"/>
    <col min="4096" max="4096" width="13.88671875" style="1" customWidth="1"/>
    <col min="4097" max="4097" width="12.6640625" style="1" customWidth="1"/>
    <col min="4098" max="4098" width="11.6640625" style="1" customWidth="1"/>
    <col min="4099" max="4099" width="13.44140625" style="1" customWidth="1"/>
    <col min="4100" max="4100" width="18.6640625" style="1" customWidth="1"/>
    <col min="4101" max="4101" width="22.6640625" style="1" customWidth="1"/>
    <col min="4102" max="4349" width="8.88671875" style="1"/>
    <col min="4350" max="4350" width="10.88671875" style="1" customWidth="1"/>
    <col min="4351" max="4351" width="11.6640625" style="1" customWidth="1"/>
    <col min="4352" max="4352" width="13.88671875" style="1" customWidth="1"/>
    <col min="4353" max="4353" width="12.6640625" style="1" customWidth="1"/>
    <col min="4354" max="4354" width="11.6640625" style="1" customWidth="1"/>
    <col min="4355" max="4355" width="13.44140625" style="1" customWidth="1"/>
    <col min="4356" max="4356" width="18.6640625" style="1" customWidth="1"/>
    <col min="4357" max="4357" width="22.6640625" style="1" customWidth="1"/>
    <col min="4358" max="4605" width="8.88671875" style="1"/>
    <col min="4606" max="4606" width="10.88671875" style="1" customWidth="1"/>
    <col min="4607" max="4607" width="11.6640625" style="1" customWidth="1"/>
    <col min="4608" max="4608" width="13.88671875" style="1" customWidth="1"/>
    <col min="4609" max="4609" width="12.6640625" style="1" customWidth="1"/>
    <col min="4610" max="4610" width="11.6640625" style="1" customWidth="1"/>
    <col min="4611" max="4611" width="13.44140625" style="1" customWidth="1"/>
    <col min="4612" max="4612" width="18.6640625" style="1" customWidth="1"/>
    <col min="4613" max="4613" width="22.6640625" style="1" customWidth="1"/>
    <col min="4614" max="4861" width="8.88671875" style="1"/>
    <col min="4862" max="4862" width="10.88671875" style="1" customWidth="1"/>
    <col min="4863" max="4863" width="11.6640625" style="1" customWidth="1"/>
    <col min="4864" max="4864" width="13.88671875" style="1" customWidth="1"/>
    <col min="4865" max="4865" width="12.6640625" style="1" customWidth="1"/>
    <col min="4866" max="4866" width="11.6640625" style="1" customWidth="1"/>
    <col min="4867" max="4867" width="13.44140625" style="1" customWidth="1"/>
    <col min="4868" max="4868" width="18.6640625" style="1" customWidth="1"/>
    <col min="4869" max="4869" width="22.6640625" style="1" customWidth="1"/>
    <col min="4870" max="5117" width="8.88671875" style="1"/>
    <col min="5118" max="5118" width="10.88671875" style="1" customWidth="1"/>
    <col min="5119" max="5119" width="11.6640625" style="1" customWidth="1"/>
    <col min="5120" max="5120" width="13.88671875" style="1" customWidth="1"/>
    <col min="5121" max="5121" width="12.6640625" style="1" customWidth="1"/>
    <col min="5122" max="5122" width="11.6640625" style="1" customWidth="1"/>
    <col min="5123" max="5123" width="13.44140625" style="1" customWidth="1"/>
    <col min="5124" max="5124" width="18.6640625" style="1" customWidth="1"/>
    <col min="5125" max="5125" width="22.6640625" style="1" customWidth="1"/>
    <col min="5126" max="5373" width="8.88671875" style="1"/>
    <col min="5374" max="5374" width="10.88671875" style="1" customWidth="1"/>
    <col min="5375" max="5375" width="11.6640625" style="1" customWidth="1"/>
    <col min="5376" max="5376" width="13.88671875" style="1" customWidth="1"/>
    <col min="5377" max="5377" width="12.6640625" style="1" customWidth="1"/>
    <col min="5378" max="5378" width="11.6640625" style="1" customWidth="1"/>
    <col min="5379" max="5379" width="13.44140625" style="1" customWidth="1"/>
    <col min="5380" max="5380" width="18.6640625" style="1" customWidth="1"/>
    <col min="5381" max="5381" width="22.6640625" style="1" customWidth="1"/>
    <col min="5382" max="5629" width="8.88671875" style="1"/>
    <col min="5630" max="5630" width="10.88671875" style="1" customWidth="1"/>
    <col min="5631" max="5631" width="11.6640625" style="1" customWidth="1"/>
    <col min="5632" max="5632" width="13.88671875" style="1" customWidth="1"/>
    <col min="5633" max="5633" width="12.6640625" style="1" customWidth="1"/>
    <col min="5634" max="5634" width="11.6640625" style="1" customWidth="1"/>
    <col min="5635" max="5635" width="13.44140625" style="1" customWidth="1"/>
    <col min="5636" max="5636" width="18.6640625" style="1" customWidth="1"/>
    <col min="5637" max="5637" width="22.6640625" style="1" customWidth="1"/>
    <col min="5638" max="5885" width="8.88671875" style="1"/>
    <col min="5886" max="5886" width="10.88671875" style="1" customWidth="1"/>
    <col min="5887" max="5887" width="11.6640625" style="1" customWidth="1"/>
    <col min="5888" max="5888" width="13.88671875" style="1" customWidth="1"/>
    <col min="5889" max="5889" width="12.6640625" style="1" customWidth="1"/>
    <col min="5890" max="5890" width="11.6640625" style="1" customWidth="1"/>
    <col min="5891" max="5891" width="13.44140625" style="1" customWidth="1"/>
    <col min="5892" max="5892" width="18.6640625" style="1" customWidth="1"/>
    <col min="5893" max="5893" width="22.6640625" style="1" customWidth="1"/>
    <col min="5894" max="6141" width="8.88671875" style="1"/>
    <col min="6142" max="6142" width="10.88671875" style="1" customWidth="1"/>
    <col min="6143" max="6143" width="11.6640625" style="1" customWidth="1"/>
    <col min="6144" max="6144" width="13.88671875" style="1" customWidth="1"/>
    <col min="6145" max="6145" width="12.6640625" style="1" customWidth="1"/>
    <col min="6146" max="6146" width="11.6640625" style="1" customWidth="1"/>
    <col min="6147" max="6147" width="13.44140625" style="1" customWidth="1"/>
    <col min="6148" max="6148" width="18.6640625" style="1" customWidth="1"/>
    <col min="6149" max="6149" width="22.6640625" style="1" customWidth="1"/>
    <col min="6150" max="6397" width="8.88671875" style="1"/>
    <col min="6398" max="6398" width="10.88671875" style="1" customWidth="1"/>
    <col min="6399" max="6399" width="11.6640625" style="1" customWidth="1"/>
    <col min="6400" max="6400" width="13.88671875" style="1" customWidth="1"/>
    <col min="6401" max="6401" width="12.6640625" style="1" customWidth="1"/>
    <col min="6402" max="6402" width="11.6640625" style="1" customWidth="1"/>
    <col min="6403" max="6403" width="13.44140625" style="1" customWidth="1"/>
    <col min="6404" max="6404" width="18.6640625" style="1" customWidth="1"/>
    <col min="6405" max="6405" width="22.6640625" style="1" customWidth="1"/>
    <col min="6406" max="6653" width="8.88671875" style="1"/>
    <col min="6654" max="6654" width="10.88671875" style="1" customWidth="1"/>
    <col min="6655" max="6655" width="11.6640625" style="1" customWidth="1"/>
    <col min="6656" max="6656" width="13.88671875" style="1" customWidth="1"/>
    <col min="6657" max="6657" width="12.6640625" style="1" customWidth="1"/>
    <col min="6658" max="6658" width="11.6640625" style="1" customWidth="1"/>
    <col min="6659" max="6659" width="13.44140625" style="1" customWidth="1"/>
    <col min="6660" max="6660" width="18.6640625" style="1" customWidth="1"/>
    <col min="6661" max="6661" width="22.6640625" style="1" customWidth="1"/>
    <col min="6662" max="6909" width="8.88671875" style="1"/>
    <col min="6910" max="6910" width="10.88671875" style="1" customWidth="1"/>
    <col min="6911" max="6911" width="11.6640625" style="1" customWidth="1"/>
    <col min="6912" max="6912" width="13.88671875" style="1" customWidth="1"/>
    <col min="6913" max="6913" width="12.6640625" style="1" customWidth="1"/>
    <col min="6914" max="6914" width="11.6640625" style="1" customWidth="1"/>
    <col min="6915" max="6915" width="13.44140625" style="1" customWidth="1"/>
    <col min="6916" max="6916" width="18.6640625" style="1" customWidth="1"/>
    <col min="6917" max="6917" width="22.6640625" style="1" customWidth="1"/>
    <col min="6918" max="7165" width="8.88671875" style="1"/>
    <col min="7166" max="7166" width="10.88671875" style="1" customWidth="1"/>
    <col min="7167" max="7167" width="11.6640625" style="1" customWidth="1"/>
    <col min="7168" max="7168" width="13.88671875" style="1" customWidth="1"/>
    <col min="7169" max="7169" width="12.6640625" style="1" customWidth="1"/>
    <col min="7170" max="7170" width="11.6640625" style="1" customWidth="1"/>
    <col min="7171" max="7171" width="13.44140625" style="1" customWidth="1"/>
    <col min="7172" max="7172" width="18.6640625" style="1" customWidth="1"/>
    <col min="7173" max="7173" width="22.6640625" style="1" customWidth="1"/>
    <col min="7174" max="7421" width="8.88671875" style="1"/>
    <col min="7422" max="7422" width="10.88671875" style="1" customWidth="1"/>
    <col min="7423" max="7423" width="11.6640625" style="1" customWidth="1"/>
    <col min="7424" max="7424" width="13.88671875" style="1" customWidth="1"/>
    <col min="7425" max="7425" width="12.6640625" style="1" customWidth="1"/>
    <col min="7426" max="7426" width="11.6640625" style="1" customWidth="1"/>
    <col min="7427" max="7427" width="13.44140625" style="1" customWidth="1"/>
    <col min="7428" max="7428" width="18.6640625" style="1" customWidth="1"/>
    <col min="7429" max="7429" width="22.6640625" style="1" customWidth="1"/>
    <col min="7430" max="7677" width="8.88671875" style="1"/>
    <col min="7678" max="7678" width="10.88671875" style="1" customWidth="1"/>
    <col min="7679" max="7679" width="11.6640625" style="1" customWidth="1"/>
    <col min="7680" max="7680" width="13.88671875" style="1" customWidth="1"/>
    <col min="7681" max="7681" width="12.6640625" style="1" customWidth="1"/>
    <col min="7682" max="7682" width="11.6640625" style="1" customWidth="1"/>
    <col min="7683" max="7683" width="13.44140625" style="1" customWidth="1"/>
    <col min="7684" max="7684" width="18.6640625" style="1" customWidth="1"/>
    <col min="7685" max="7685" width="22.6640625" style="1" customWidth="1"/>
    <col min="7686" max="7933" width="8.88671875" style="1"/>
    <col min="7934" max="7934" width="10.88671875" style="1" customWidth="1"/>
    <col min="7935" max="7935" width="11.6640625" style="1" customWidth="1"/>
    <col min="7936" max="7936" width="13.88671875" style="1" customWidth="1"/>
    <col min="7937" max="7937" width="12.6640625" style="1" customWidth="1"/>
    <col min="7938" max="7938" width="11.6640625" style="1" customWidth="1"/>
    <col min="7939" max="7939" width="13.44140625" style="1" customWidth="1"/>
    <col min="7940" max="7940" width="18.6640625" style="1" customWidth="1"/>
    <col min="7941" max="7941" width="22.6640625" style="1" customWidth="1"/>
    <col min="7942" max="8189" width="8.88671875" style="1"/>
    <col min="8190" max="8190" width="10.88671875" style="1" customWidth="1"/>
    <col min="8191" max="8191" width="11.6640625" style="1" customWidth="1"/>
    <col min="8192" max="8192" width="13.88671875" style="1" customWidth="1"/>
    <col min="8193" max="8193" width="12.6640625" style="1" customWidth="1"/>
    <col min="8194" max="8194" width="11.6640625" style="1" customWidth="1"/>
    <col min="8195" max="8195" width="13.44140625" style="1" customWidth="1"/>
    <col min="8196" max="8196" width="18.6640625" style="1" customWidth="1"/>
    <col min="8197" max="8197" width="22.6640625" style="1" customWidth="1"/>
    <col min="8198" max="8445" width="8.88671875" style="1"/>
    <col min="8446" max="8446" width="10.88671875" style="1" customWidth="1"/>
    <col min="8447" max="8447" width="11.6640625" style="1" customWidth="1"/>
    <col min="8448" max="8448" width="13.88671875" style="1" customWidth="1"/>
    <col min="8449" max="8449" width="12.6640625" style="1" customWidth="1"/>
    <col min="8450" max="8450" width="11.6640625" style="1" customWidth="1"/>
    <col min="8451" max="8451" width="13.44140625" style="1" customWidth="1"/>
    <col min="8452" max="8452" width="18.6640625" style="1" customWidth="1"/>
    <col min="8453" max="8453" width="22.6640625" style="1" customWidth="1"/>
    <col min="8454" max="8701" width="8.88671875" style="1"/>
    <col min="8702" max="8702" width="10.88671875" style="1" customWidth="1"/>
    <col min="8703" max="8703" width="11.6640625" style="1" customWidth="1"/>
    <col min="8704" max="8704" width="13.88671875" style="1" customWidth="1"/>
    <col min="8705" max="8705" width="12.6640625" style="1" customWidth="1"/>
    <col min="8706" max="8706" width="11.6640625" style="1" customWidth="1"/>
    <col min="8707" max="8707" width="13.44140625" style="1" customWidth="1"/>
    <col min="8708" max="8708" width="18.6640625" style="1" customWidth="1"/>
    <col min="8709" max="8709" width="22.6640625" style="1" customWidth="1"/>
    <col min="8710" max="8957" width="8.88671875" style="1"/>
    <col min="8958" max="8958" width="10.88671875" style="1" customWidth="1"/>
    <col min="8959" max="8959" width="11.6640625" style="1" customWidth="1"/>
    <col min="8960" max="8960" width="13.88671875" style="1" customWidth="1"/>
    <col min="8961" max="8961" width="12.6640625" style="1" customWidth="1"/>
    <col min="8962" max="8962" width="11.6640625" style="1" customWidth="1"/>
    <col min="8963" max="8963" width="13.44140625" style="1" customWidth="1"/>
    <col min="8964" max="8964" width="18.6640625" style="1" customWidth="1"/>
    <col min="8965" max="8965" width="22.6640625" style="1" customWidth="1"/>
    <col min="8966" max="9213" width="8.88671875" style="1"/>
    <col min="9214" max="9214" width="10.88671875" style="1" customWidth="1"/>
    <col min="9215" max="9215" width="11.6640625" style="1" customWidth="1"/>
    <col min="9216" max="9216" width="13.88671875" style="1" customWidth="1"/>
    <col min="9217" max="9217" width="12.6640625" style="1" customWidth="1"/>
    <col min="9218" max="9218" width="11.6640625" style="1" customWidth="1"/>
    <col min="9219" max="9219" width="13.44140625" style="1" customWidth="1"/>
    <col min="9220" max="9220" width="18.6640625" style="1" customWidth="1"/>
    <col min="9221" max="9221" width="22.6640625" style="1" customWidth="1"/>
    <col min="9222" max="9469" width="8.88671875" style="1"/>
    <col min="9470" max="9470" width="10.88671875" style="1" customWidth="1"/>
    <col min="9471" max="9471" width="11.6640625" style="1" customWidth="1"/>
    <col min="9472" max="9472" width="13.88671875" style="1" customWidth="1"/>
    <col min="9473" max="9473" width="12.6640625" style="1" customWidth="1"/>
    <col min="9474" max="9474" width="11.6640625" style="1" customWidth="1"/>
    <col min="9475" max="9475" width="13.44140625" style="1" customWidth="1"/>
    <col min="9476" max="9476" width="18.6640625" style="1" customWidth="1"/>
    <col min="9477" max="9477" width="22.6640625" style="1" customWidth="1"/>
    <col min="9478" max="9725" width="8.88671875" style="1"/>
    <col min="9726" max="9726" width="10.88671875" style="1" customWidth="1"/>
    <col min="9727" max="9727" width="11.6640625" style="1" customWidth="1"/>
    <col min="9728" max="9728" width="13.88671875" style="1" customWidth="1"/>
    <col min="9729" max="9729" width="12.6640625" style="1" customWidth="1"/>
    <col min="9730" max="9730" width="11.6640625" style="1" customWidth="1"/>
    <col min="9731" max="9731" width="13.44140625" style="1" customWidth="1"/>
    <col min="9732" max="9732" width="18.6640625" style="1" customWidth="1"/>
    <col min="9733" max="9733" width="22.6640625" style="1" customWidth="1"/>
    <col min="9734" max="9981" width="8.88671875" style="1"/>
    <col min="9982" max="9982" width="10.88671875" style="1" customWidth="1"/>
    <col min="9983" max="9983" width="11.6640625" style="1" customWidth="1"/>
    <col min="9984" max="9984" width="13.88671875" style="1" customWidth="1"/>
    <col min="9985" max="9985" width="12.6640625" style="1" customWidth="1"/>
    <col min="9986" max="9986" width="11.6640625" style="1" customWidth="1"/>
    <col min="9987" max="9987" width="13.44140625" style="1" customWidth="1"/>
    <col min="9988" max="9988" width="18.6640625" style="1" customWidth="1"/>
    <col min="9989" max="9989" width="22.6640625" style="1" customWidth="1"/>
    <col min="9990" max="10237" width="8.88671875" style="1"/>
    <col min="10238" max="10238" width="10.88671875" style="1" customWidth="1"/>
    <col min="10239" max="10239" width="11.6640625" style="1" customWidth="1"/>
    <col min="10240" max="10240" width="13.88671875" style="1" customWidth="1"/>
    <col min="10241" max="10241" width="12.6640625" style="1" customWidth="1"/>
    <col min="10242" max="10242" width="11.6640625" style="1" customWidth="1"/>
    <col min="10243" max="10243" width="13.44140625" style="1" customWidth="1"/>
    <col min="10244" max="10244" width="18.6640625" style="1" customWidth="1"/>
    <col min="10245" max="10245" width="22.6640625" style="1" customWidth="1"/>
    <col min="10246" max="10493" width="8.88671875" style="1"/>
    <col min="10494" max="10494" width="10.88671875" style="1" customWidth="1"/>
    <col min="10495" max="10495" width="11.6640625" style="1" customWidth="1"/>
    <col min="10496" max="10496" width="13.88671875" style="1" customWidth="1"/>
    <col min="10497" max="10497" width="12.6640625" style="1" customWidth="1"/>
    <col min="10498" max="10498" width="11.6640625" style="1" customWidth="1"/>
    <col min="10499" max="10499" width="13.44140625" style="1" customWidth="1"/>
    <col min="10500" max="10500" width="18.6640625" style="1" customWidth="1"/>
    <col min="10501" max="10501" width="22.6640625" style="1" customWidth="1"/>
    <col min="10502" max="10749" width="8.88671875" style="1"/>
    <col min="10750" max="10750" width="10.88671875" style="1" customWidth="1"/>
    <col min="10751" max="10751" width="11.6640625" style="1" customWidth="1"/>
    <col min="10752" max="10752" width="13.88671875" style="1" customWidth="1"/>
    <col min="10753" max="10753" width="12.6640625" style="1" customWidth="1"/>
    <col min="10754" max="10754" width="11.6640625" style="1" customWidth="1"/>
    <col min="10755" max="10755" width="13.44140625" style="1" customWidth="1"/>
    <col min="10756" max="10756" width="18.6640625" style="1" customWidth="1"/>
    <col min="10757" max="10757" width="22.6640625" style="1" customWidth="1"/>
    <col min="10758" max="11005" width="8.88671875" style="1"/>
    <col min="11006" max="11006" width="10.88671875" style="1" customWidth="1"/>
    <col min="11007" max="11007" width="11.6640625" style="1" customWidth="1"/>
    <col min="11008" max="11008" width="13.88671875" style="1" customWidth="1"/>
    <col min="11009" max="11009" width="12.6640625" style="1" customWidth="1"/>
    <col min="11010" max="11010" width="11.6640625" style="1" customWidth="1"/>
    <col min="11011" max="11011" width="13.44140625" style="1" customWidth="1"/>
    <col min="11012" max="11012" width="18.6640625" style="1" customWidth="1"/>
    <col min="11013" max="11013" width="22.6640625" style="1" customWidth="1"/>
    <col min="11014" max="11261" width="8.88671875" style="1"/>
    <col min="11262" max="11262" width="10.88671875" style="1" customWidth="1"/>
    <col min="11263" max="11263" width="11.6640625" style="1" customWidth="1"/>
    <col min="11264" max="11264" width="13.88671875" style="1" customWidth="1"/>
    <col min="11265" max="11265" width="12.6640625" style="1" customWidth="1"/>
    <col min="11266" max="11266" width="11.6640625" style="1" customWidth="1"/>
    <col min="11267" max="11267" width="13.44140625" style="1" customWidth="1"/>
    <col min="11268" max="11268" width="18.6640625" style="1" customWidth="1"/>
    <col min="11269" max="11269" width="22.6640625" style="1" customWidth="1"/>
    <col min="11270" max="11517" width="8.88671875" style="1"/>
    <col min="11518" max="11518" width="10.88671875" style="1" customWidth="1"/>
    <col min="11519" max="11519" width="11.6640625" style="1" customWidth="1"/>
    <col min="11520" max="11520" width="13.88671875" style="1" customWidth="1"/>
    <col min="11521" max="11521" width="12.6640625" style="1" customWidth="1"/>
    <col min="11522" max="11522" width="11.6640625" style="1" customWidth="1"/>
    <col min="11523" max="11523" width="13.44140625" style="1" customWidth="1"/>
    <col min="11524" max="11524" width="18.6640625" style="1" customWidth="1"/>
    <col min="11525" max="11525" width="22.6640625" style="1" customWidth="1"/>
    <col min="11526" max="11773" width="8.88671875" style="1"/>
    <col min="11774" max="11774" width="10.88671875" style="1" customWidth="1"/>
    <col min="11775" max="11775" width="11.6640625" style="1" customWidth="1"/>
    <col min="11776" max="11776" width="13.88671875" style="1" customWidth="1"/>
    <col min="11777" max="11777" width="12.6640625" style="1" customWidth="1"/>
    <col min="11778" max="11778" width="11.6640625" style="1" customWidth="1"/>
    <col min="11779" max="11779" width="13.44140625" style="1" customWidth="1"/>
    <col min="11780" max="11780" width="18.6640625" style="1" customWidth="1"/>
    <col min="11781" max="11781" width="22.6640625" style="1" customWidth="1"/>
    <col min="11782" max="12029" width="8.88671875" style="1"/>
    <col min="12030" max="12030" width="10.88671875" style="1" customWidth="1"/>
    <col min="12031" max="12031" width="11.6640625" style="1" customWidth="1"/>
    <col min="12032" max="12032" width="13.88671875" style="1" customWidth="1"/>
    <col min="12033" max="12033" width="12.6640625" style="1" customWidth="1"/>
    <col min="12034" max="12034" width="11.6640625" style="1" customWidth="1"/>
    <col min="12035" max="12035" width="13.44140625" style="1" customWidth="1"/>
    <col min="12036" max="12036" width="18.6640625" style="1" customWidth="1"/>
    <col min="12037" max="12037" width="22.6640625" style="1" customWidth="1"/>
    <col min="12038" max="12285" width="8.88671875" style="1"/>
    <col min="12286" max="12286" width="10.88671875" style="1" customWidth="1"/>
    <col min="12287" max="12287" width="11.6640625" style="1" customWidth="1"/>
    <col min="12288" max="12288" width="13.88671875" style="1" customWidth="1"/>
    <col min="12289" max="12289" width="12.6640625" style="1" customWidth="1"/>
    <col min="12290" max="12290" width="11.6640625" style="1" customWidth="1"/>
    <col min="12291" max="12291" width="13.44140625" style="1" customWidth="1"/>
    <col min="12292" max="12292" width="18.6640625" style="1" customWidth="1"/>
    <col min="12293" max="12293" width="22.6640625" style="1" customWidth="1"/>
    <col min="12294" max="12541" width="8.88671875" style="1"/>
    <col min="12542" max="12542" width="10.88671875" style="1" customWidth="1"/>
    <col min="12543" max="12543" width="11.6640625" style="1" customWidth="1"/>
    <col min="12544" max="12544" width="13.88671875" style="1" customWidth="1"/>
    <col min="12545" max="12545" width="12.6640625" style="1" customWidth="1"/>
    <col min="12546" max="12546" width="11.6640625" style="1" customWidth="1"/>
    <col min="12547" max="12547" width="13.44140625" style="1" customWidth="1"/>
    <col min="12548" max="12548" width="18.6640625" style="1" customWidth="1"/>
    <col min="12549" max="12549" width="22.6640625" style="1" customWidth="1"/>
    <col min="12550" max="12797" width="8.88671875" style="1"/>
    <col min="12798" max="12798" width="10.88671875" style="1" customWidth="1"/>
    <col min="12799" max="12799" width="11.6640625" style="1" customWidth="1"/>
    <col min="12800" max="12800" width="13.88671875" style="1" customWidth="1"/>
    <col min="12801" max="12801" width="12.6640625" style="1" customWidth="1"/>
    <col min="12802" max="12802" width="11.6640625" style="1" customWidth="1"/>
    <col min="12803" max="12803" width="13.44140625" style="1" customWidth="1"/>
    <col min="12804" max="12804" width="18.6640625" style="1" customWidth="1"/>
    <col min="12805" max="12805" width="22.6640625" style="1" customWidth="1"/>
    <col min="12806" max="13053" width="8.88671875" style="1"/>
    <col min="13054" max="13054" width="10.88671875" style="1" customWidth="1"/>
    <col min="13055" max="13055" width="11.6640625" style="1" customWidth="1"/>
    <col min="13056" max="13056" width="13.88671875" style="1" customWidth="1"/>
    <col min="13057" max="13057" width="12.6640625" style="1" customWidth="1"/>
    <col min="13058" max="13058" width="11.6640625" style="1" customWidth="1"/>
    <col min="13059" max="13059" width="13.44140625" style="1" customWidth="1"/>
    <col min="13060" max="13060" width="18.6640625" style="1" customWidth="1"/>
    <col min="13061" max="13061" width="22.6640625" style="1" customWidth="1"/>
    <col min="13062" max="13309" width="8.88671875" style="1"/>
    <col min="13310" max="13310" width="10.88671875" style="1" customWidth="1"/>
    <col min="13311" max="13311" width="11.6640625" style="1" customWidth="1"/>
    <col min="13312" max="13312" width="13.88671875" style="1" customWidth="1"/>
    <col min="13313" max="13313" width="12.6640625" style="1" customWidth="1"/>
    <col min="13314" max="13314" width="11.6640625" style="1" customWidth="1"/>
    <col min="13315" max="13315" width="13.44140625" style="1" customWidth="1"/>
    <col min="13316" max="13316" width="18.6640625" style="1" customWidth="1"/>
    <col min="13317" max="13317" width="22.6640625" style="1" customWidth="1"/>
    <col min="13318" max="13565" width="8.88671875" style="1"/>
    <col min="13566" max="13566" width="10.88671875" style="1" customWidth="1"/>
    <col min="13567" max="13567" width="11.6640625" style="1" customWidth="1"/>
    <col min="13568" max="13568" width="13.88671875" style="1" customWidth="1"/>
    <col min="13569" max="13569" width="12.6640625" style="1" customWidth="1"/>
    <col min="13570" max="13570" width="11.6640625" style="1" customWidth="1"/>
    <col min="13571" max="13571" width="13.44140625" style="1" customWidth="1"/>
    <col min="13572" max="13572" width="18.6640625" style="1" customWidth="1"/>
    <col min="13573" max="13573" width="22.6640625" style="1" customWidth="1"/>
    <col min="13574" max="13821" width="8.88671875" style="1"/>
    <col min="13822" max="13822" width="10.88671875" style="1" customWidth="1"/>
    <col min="13823" max="13823" width="11.6640625" style="1" customWidth="1"/>
    <col min="13824" max="13824" width="13.88671875" style="1" customWidth="1"/>
    <col min="13825" max="13825" width="12.6640625" style="1" customWidth="1"/>
    <col min="13826" max="13826" width="11.6640625" style="1" customWidth="1"/>
    <col min="13827" max="13827" width="13.44140625" style="1" customWidth="1"/>
    <col min="13828" max="13828" width="18.6640625" style="1" customWidth="1"/>
    <col min="13829" max="13829" width="22.6640625" style="1" customWidth="1"/>
    <col min="13830" max="14077" width="8.88671875" style="1"/>
    <col min="14078" max="14078" width="10.88671875" style="1" customWidth="1"/>
    <col min="14079" max="14079" width="11.6640625" style="1" customWidth="1"/>
    <col min="14080" max="14080" width="13.88671875" style="1" customWidth="1"/>
    <col min="14081" max="14081" width="12.6640625" style="1" customWidth="1"/>
    <col min="14082" max="14082" width="11.6640625" style="1" customWidth="1"/>
    <col min="14083" max="14083" width="13.44140625" style="1" customWidth="1"/>
    <col min="14084" max="14084" width="18.6640625" style="1" customWidth="1"/>
    <col min="14085" max="14085" width="22.6640625" style="1" customWidth="1"/>
    <col min="14086" max="14333" width="8.88671875" style="1"/>
    <col min="14334" max="14334" width="10.88671875" style="1" customWidth="1"/>
    <col min="14335" max="14335" width="11.6640625" style="1" customWidth="1"/>
    <col min="14336" max="14336" width="13.88671875" style="1" customWidth="1"/>
    <col min="14337" max="14337" width="12.6640625" style="1" customWidth="1"/>
    <col min="14338" max="14338" width="11.6640625" style="1" customWidth="1"/>
    <col min="14339" max="14339" width="13.44140625" style="1" customWidth="1"/>
    <col min="14340" max="14340" width="18.6640625" style="1" customWidth="1"/>
    <col min="14341" max="14341" width="22.6640625" style="1" customWidth="1"/>
    <col min="14342" max="14589" width="8.88671875" style="1"/>
    <col min="14590" max="14590" width="10.88671875" style="1" customWidth="1"/>
    <col min="14591" max="14591" width="11.6640625" style="1" customWidth="1"/>
    <col min="14592" max="14592" width="13.88671875" style="1" customWidth="1"/>
    <col min="14593" max="14593" width="12.6640625" style="1" customWidth="1"/>
    <col min="14594" max="14594" width="11.6640625" style="1" customWidth="1"/>
    <col min="14595" max="14595" width="13.44140625" style="1" customWidth="1"/>
    <col min="14596" max="14596" width="18.6640625" style="1" customWidth="1"/>
    <col min="14597" max="14597" width="22.6640625" style="1" customWidth="1"/>
    <col min="14598" max="14845" width="8.88671875" style="1"/>
    <col min="14846" max="14846" width="10.88671875" style="1" customWidth="1"/>
    <col min="14847" max="14847" width="11.6640625" style="1" customWidth="1"/>
    <col min="14848" max="14848" width="13.88671875" style="1" customWidth="1"/>
    <col min="14849" max="14849" width="12.6640625" style="1" customWidth="1"/>
    <col min="14850" max="14850" width="11.6640625" style="1" customWidth="1"/>
    <col min="14851" max="14851" width="13.44140625" style="1" customWidth="1"/>
    <col min="14852" max="14852" width="18.6640625" style="1" customWidth="1"/>
    <col min="14853" max="14853" width="22.6640625" style="1" customWidth="1"/>
    <col min="14854" max="15101" width="8.88671875" style="1"/>
    <col min="15102" max="15102" width="10.88671875" style="1" customWidth="1"/>
    <col min="15103" max="15103" width="11.6640625" style="1" customWidth="1"/>
    <col min="15104" max="15104" width="13.88671875" style="1" customWidth="1"/>
    <col min="15105" max="15105" width="12.6640625" style="1" customWidth="1"/>
    <col min="15106" max="15106" width="11.6640625" style="1" customWidth="1"/>
    <col min="15107" max="15107" width="13.44140625" style="1" customWidth="1"/>
    <col min="15108" max="15108" width="18.6640625" style="1" customWidth="1"/>
    <col min="15109" max="15109" width="22.6640625" style="1" customWidth="1"/>
    <col min="15110" max="15357" width="8.88671875" style="1"/>
    <col min="15358" max="15358" width="10.88671875" style="1" customWidth="1"/>
    <col min="15359" max="15359" width="11.6640625" style="1" customWidth="1"/>
    <col min="15360" max="15360" width="13.88671875" style="1" customWidth="1"/>
    <col min="15361" max="15361" width="12.6640625" style="1" customWidth="1"/>
    <col min="15362" max="15362" width="11.6640625" style="1" customWidth="1"/>
    <col min="15363" max="15363" width="13.44140625" style="1" customWidth="1"/>
    <col min="15364" max="15364" width="18.6640625" style="1" customWidth="1"/>
    <col min="15365" max="15365" width="22.6640625" style="1" customWidth="1"/>
    <col min="15366" max="15613" width="8.88671875" style="1"/>
    <col min="15614" max="15614" width="10.88671875" style="1" customWidth="1"/>
    <col min="15615" max="15615" width="11.6640625" style="1" customWidth="1"/>
    <col min="15616" max="15616" width="13.88671875" style="1" customWidth="1"/>
    <col min="15617" max="15617" width="12.6640625" style="1" customWidth="1"/>
    <col min="15618" max="15618" width="11.6640625" style="1" customWidth="1"/>
    <col min="15619" max="15619" width="13.44140625" style="1" customWidth="1"/>
    <col min="15620" max="15620" width="18.6640625" style="1" customWidth="1"/>
    <col min="15621" max="15621" width="22.6640625" style="1" customWidth="1"/>
    <col min="15622" max="15869" width="8.88671875" style="1"/>
    <col min="15870" max="15870" width="10.88671875" style="1" customWidth="1"/>
    <col min="15871" max="15871" width="11.6640625" style="1" customWidth="1"/>
    <col min="15872" max="15872" width="13.88671875" style="1" customWidth="1"/>
    <col min="15873" max="15873" width="12.6640625" style="1" customWidth="1"/>
    <col min="15874" max="15874" width="11.6640625" style="1" customWidth="1"/>
    <col min="15875" max="15875" width="13.44140625" style="1" customWidth="1"/>
    <col min="15876" max="15876" width="18.6640625" style="1" customWidth="1"/>
    <col min="15877" max="15877" width="22.6640625" style="1" customWidth="1"/>
    <col min="15878" max="16125" width="8.88671875" style="1"/>
    <col min="16126" max="16126" width="10.88671875" style="1" customWidth="1"/>
    <col min="16127" max="16127" width="11.6640625" style="1" customWidth="1"/>
    <col min="16128" max="16128" width="13.88671875" style="1" customWidth="1"/>
    <col min="16129" max="16129" width="12.6640625" style="1" customWidth="1"/>
    <col min="16130" max="16130" width="11.6640625" style="1" customWidth="1"/>
    <col min="16131" max="16131" width="13.44140625" style="1" customWidth="1"/>
    <col min="16132" max="16132" width="18.6640625" style="1" customWidth="1"/>
    <col min="16133" max="16133" width="22.6640625" style="1" customWidth="1"/>
    <col min="16134" max="16384" width="8.88671875" style="1"/>
  </cols>
  <sheetData>
    <row r="1" spans="1:12" x14ac:dyDescent="0.25">
      <c r="G1" s="1"/>
      <c r="H1" s="1"/>
      <c r="I1" s="2" t="s">
        <v>0</v>
      </c>
      <c r="J1" s="3"/>
      <c r="K1" s="4"/>
    </row>
    <row r="2" spans="1:12" x14ac:dyDescent="0.25">
      <c r="G2" s="1"/>
      <c r="H2" s="1"/>
      <c r="I2" s="2" t="s">
        <v>1</v>
      </c>
      <c r="J2" s="3"/>
      <c r="K2" s="4"/>
    </row>
    <row r="3" spans="1:12" x14ac:dyDescent="0.25">
      <c r="A3" s="5" t="s">
        <v>2</v>
      </c>
      <c r="B3" s="5"/>
      <c r="C3" s="5"/>
      <c r="D3" s="5"/>
      <c r="E3" s="5"/>
      <c r="F3" s="5"/>
      <c r="G3" s="5"/>
      <c r="H3" s="5"/>
      <c r="I3" s="5"/>
      <c r="J3" s="3"/>
      <c r="K3" s="3"/>
    </row>
    <row r="4" spans="1:12" ht="13.8" thickBot="1" x14ac:dyDescent="0.3">
      <c r="A4" s="5" t="s">
        <v>3</v>
      </c>
      <c r="B4" s="5"/>
      <c r="C4" s="5"/>
      <c r="D4" s="5"/>
      <c r="E4" s="5"/>
      <c r="F4" s="5"/>
      <c r="G4" s="5"/>
      <c r="H4" s="5"/>
      <c r="I4" s="5"/>
      <c r="J4" s="3"/>
      <c r="K4" s="3"/>
    </row>
    <row r="5" spans="1:12" ht="58.2" thickBot="1" x14ac:dyDescent="0.3">
      <c r="A5" s="6" t="s">
        <v>4</v>
      </c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9" t="s">
        <v>11</v>
      </c>
      <c r="J5" s="10" t="s">
        <v>12</v>
      </c>
      <c r="K5" s="11" t="s">
        <v>13</v>
      </c>
    </row>
    <row r="6" spans="1:12" x14ac:dyDescent="0.25">
      <c r="A6" s="12">
        <v>1</v>
      </c>
      <c r="B6" s="13"/>
      <c r="C6" s="14">
        <v>2</v>
      </c>
      <c r="D6" s="15">
        <v>3</v>
      </c>
      <c r="E6" s="15">
        <v>4</v>
      </c>
      <c r="F6" s="15">
        <v>5</v>
      </c>
      <c r="G6" s="15">
        <v>6</v>
      </c>
      <c r="H6" s="15">
        <v>7</v>
      </c>
      <c r="I6" s="16">
        <v>8</v>
      </c>
      <c r="J6" s="17">
        <v>7</v>
      </c>
      <c r="K6" s="17">
        <v>8</v>
      </c>
    </row>
    <row r="7" spans="1:12" x14ac:dyDescent="0.25">
      <c r="A7" s="18" t="s">
        <v>14</v>
      </c>
      <c r="B7" s="19"/>
      <c r="C7" s="19"/>
      <c r="D7" s="19"/>
      <c r="E7" s="19"/>
      <c r="F7" s="19"/>
      <c r="G7" s="19"/>
      <c r="H7" s="19"/>
      <c r="I7" s="20"/>
      <c r="J7" s="21"/>
      <c r="K7" s="22"/>
    </row>
    <row r="8" spans="1:12" s="30" customFormat="1" x14ac:dyDescent="0.25">
      <c r="A8" s="23" t="s">
        <v>15</v>
      </c>
      <c r="B8" s="24"/>
      <c r="C8" s="25">
        <v>8225.320000000298</v>
      </c>
      <c r="D8" s="25">
        <v>95192.94</v>
      </c>
      <c r="E8" s="25">
        <f>E10+E11+E12+E13</f>
        <v>685308.68</v>
      </c>
      <c r="F8" s="26">
        <v>686399.08</v>
      </c>
      <c r="G8" s="27">
        <f>G10+G11+G12+G13</f>
        <v>664220.36999999988</v>
      </c>
      <c r="H8" s="27">
        <f>C8+E8-F8</f>
        <v>7134.9200000003912</v>
      </c>
      <c r="I8" s="27">
        <f>I10+I11+I12+I13</f>
        <v>116281.61000000009</v>
      </c>
      <c r="J8" s="28">
        <v>436461</v>
      </c>
      <c r="K8" s="29">
        <f>F8-J8</f>
        <v>249938.07999999996</v>
      </c>
    </row>
    <row r="9" spans="1:12" s="30" customFormat="1" hidden="1" x14ac:dyDescent="0.25">
      <c r="A9" s="31"/>
      <c r="B9" s="32"/>
      <c r="C9" s="33"/>
      <c r="D9" s="33"/>
      <c r="E9" s="34"/>
      <c r="F9" s="35"/>
      <c r="G9" s="36"/>
      <c r="H9" s="36"/>
      <c r="I9" s="36"/>
      <c r="J9" s="37"/>
      <c r="K9" s="38"/>
    </row>
    <row r="10" spans="1:12" s="47" customFormat="1" hidden="1" x14ac:dyDescent="0.25">
      <c r="A10" s="39" t="s">
        <v>16</v>
      </c>
      <c r="B10" s="40"/>
      <c r="C10" s="41"/>
      <c r="D10" s="41">
        <v>93051.49</v>
      </c>
      <c r="E10" s="42">
        <v>580873.55000000005</v>
      </c>
      <c r="F10" s="43"/>
      <c r="G10" s="44">
        <v>559661.94999999995</v>
      </c>
      <c r="H10" s="44"/>
      <c r="I10" s="44">
        <f>D10+E10-G10</f>
        <v>114263.09000000008</v>
      </c>
      <c r="J10" s="45"/>
      <c r="K10" s="46"/>
      <c r="L10" s="47" t="e">
        <f>#REF!-I10</f>
        <v>#REF!</v>
      </c>
    </row>
    <row r="11" spans="1:12" s="47" customFormat="1" hidden="1" x14ac:dyDescent="0.25">
      <c r="A11" s="39" t="s">
        <v>17</v>
      </c>
      <c r="B11" s="40"/>
      <c r="C11" s="41"/>
      <c r="D11" s="41">
        <v>0</v>
      </c>
      <c r="E11" s="48">
        <f>95367.48-1000-45-45.41</f>
        <v>94277.069999999992</v>
      </c>
      <c r="F11" s="43"/>
      <c r="G11" s="49">
        <f>95367.48-1000-45-45.41</f>
        <v>94277.069999999992</v>
      </c>
      <c r="H11" s="44"/>
      <c r="I11" s="44">
        <f>D11+E11-G11</f>
        <v>0</v>
      </c>
      <c r="J11" s="45"/>
      <c r="K11" s="46"/>
    </row>
    <row r="12" spans="1:12" s="47" customFormat="1" hidden="1" x14ac:dyDescent="0.25">
      <c r="A12" s="39" t="s">
        <v>18</v>
      </c>
      <c r="B12" s="40"/>
      <c r="C12" s="41"/>
      <c r="D12" s="41">
        <v>2141.8099999999995</v>
      </c>
      <c r="E12" s="42">
        <v>10158.06</v>
      </c>
      <c r="F12" s="43"/>
      <c r="G12" s="44">
        <v>10281.35</v>
      </c>
      <c r="H12" s="44"/>
      <c r="I12" s="44">
        <f>D12+E12-G12</f>
        <v>2018.5199999999986</v>
      </c>
      <c r="J12" s="45"/>
      <c r="K12" s="46"/>
    </row>
    <row r="13" spans="1:12" s="30" customFormat="1" x14ac:dyDescent="0.25">
      <c r="A13" s="50"/>
      <c r="B13" s="51"/>
      <c r="C13" s="33"/>
      <c r="D13" s="34"/>
      <c r="E13" s="42"/>
      <c r="F13" s="52"/>
      <c r="G13" s="36"/>
      <c r="H13" s="36"/>
      <c r="I13" s="36"/>
      <c r="J13" s="37"/>
      <c r="K13" s="38"/>
    </row>
    <row r="14" spans="1:12" s="30" customFormat="1" x14ac:dyDescent="0.25">
      <c r="A14" s="53" t="s">
        <v>19</v>
      </c>
      <c r="B14" s="54"/>
      <c r="C14" s="55">
        <v>140384.83000000002</v>
      </c>
      <c r="D14" s="55">
        <v>72959.059999999983</v>
      </c>
      <c r="E14" s="55">
        <f>E15+E16+E17+E19</f>
        <v>321676.98</v>
      </c>
      <c r="F14" s="56">
        <v>157192</v>
      </c>
      <c r="G14" s="27">
        <f>G15+G16+G17+G19</f>
        <v>358751.59</v>
      </c>
      <c r="H14" s="27">
        <f>C14+E14-F14</f>
        <v>304869.81</v>
      </c>
      <c r="I14" s="27">
        <f>I15+I16+I17</f>
        <v>35884.440000000039</v>
      </c>
      <c r="J14" s="28">
        <v>128742.26</v>
      </c>
      <c r="K14" s="29">
        <f>F14-J14</f>
        <v>28449.740000000005</v>
      </c>
    </row>
    <row r="15" spans="1:12" s="30" customFormat="1" hidden="1" x14ac:dyDescent="0.25">
      <c r="A15" s="57" t="s">
        <v>16</v>
      </c>
      <c r="B15" s="58"/>
      <c r="C15" s="59"/>
      <c r="D15" s="59">
        <v>71807.600000000006</v>
      </c>
      <c r="E15" s="36">
        <v>273006.96000000002</v>
      </c>
      <c r="F15" s="35"/>
      <c r="G15" s="36">
        <v>309578.83</v>
      </c>
      <c r="H15" s="36"/>
      <c r="I15" s="44">
        <f>D15+E15-G15</f>
        <v>35235.73000000004</v>
      </c>
      <c r="J15" s="60"/>
      <c r="K15" s="46"/>
      <c r="L15" s="47" t="e">
        <f>#REF!-I15</f>
        <v>#REF!</v>
      </c>
    </row>
    <row r="16" spans="1:12" s="47" customFormat="1" hidden="1" x14ac:dyDescent="0.25">
      <c r="A16" s="57" t="s">
        <v>17</v>
      </c>
      <c r="B16" s="58"/>
      <c r="C16" s="61"/>
      <c r="D16" s="61">
        <v>-6.9999999999708962E-2</v>
      </c>
      <c r="E16" s="44">
        <v>43984.98</v>
      </c>
      <c r="F16" s="43"/>
      <c r="G16" s="44">
        <v>43984.98</v>
      </c>
      <c r="H16" s="44"/>
      <c r="I16" s="44">
        <f>D16+E16-G16</f>
        <v>-6.9999999999708962E-2</v>
      </c>
      <c r="J16" s="62"/>
      <c r="K16" s="46"/>
    </row>
    <row r="17" spans="1:12" s="47" customFormat="1" hidden="1" x14ac:dyDescent="0.25">
      <c r="A17" s="39" t="s">
        <v>18</v>
      </c>
      <c r="B17" s="40"/>
      <c r="C17" s="61"/>
      <c r="D17" s="61">
        <v>1151.5200000000004</v>
      </c>
      <c r="E17" s="49">
        <v>4685.04</v>
      </c>
      <c r="F17" s="43"/>
      <c r="G17" s="49">
        <v>5187.78</v>
      </c>
      <c r="H17" s="44"/>
      <c r="I17" s="44">
        <f>D17+E17-G17</f>
        <v>648.78000000000065</v>
      </c>
      <c r="J17" s="45"/>
      <c r="K17" s="46"/>
    </row>
    <row r="18" spans="1:12" s="72" customFormat="1" ht="14.4" hidden="1" x14ac:dyDescent="0.3">
      <c r="A18" s="63" t="s">
        <v>20</v>
      </c>
      <c r="B18" s="64"/>
      <c r="C18" s="65"/>
      <c r="D18" s="66">
        <v>0</v>
      </c>
      <c r="E18" s="67"/>
      <c r="F18" s="68"/>
      <c r="G18" s="69"/>
      <c r="H18" s="69">
        <f>H14+H50</f>
        <v>507395.31</v>
      </c>
      <c r="I18" s="69">
        <f>D18+E18-G18</f>
        <v>0</v>
      </c>
      <c r="J18" s="70"/>
      <c r="K18" s="71"/>
    </row>
    <row r="19" spans="1:12" s="30" customFormat="1" hidden="1" x14ac:dyDescent="0.25">
      <c r="A19" s="31"/>
      <c r="B19" s="32"/>
      <c r="C19" s="59"/>
      <c r="D19" s="36"/>
      <c r="E19" s="36"/>
      <c r="F19" s="73"/>
      <c r="G19" s="36"/>
      <c r="H19" s="36"/>
      <c r="I19" s="36"/>
      <c r="J19" s="37"/>
      <c r="K19" s="74"/>
    </row>
    <row r="20" spans="1:12" s="30" customFormat="1" hidden="1" x14ac:dyDescent="0.25">
      <c r="A20" s="75" t="s">
        <v>21</v>
      </c>
      <c r="B20" s="76"/>
      <c r="C20" s="77"/>
      <c r="D20" s="77"/>
      <c r="E20" s="77"/>
      <c r="F20" s="78"/>
      <c r="G20" s="77"/>
      <c r="H20" s="27"/>
      <c r="I20" s="77"/>
      <c r="J20" s="28"/>
      <c r="K20" s="29">
        <f>F20-J20</f>
        <v>0</v>
      </c>
    </row>
    <row r="21" spans="1:12" s="30" customFormat="1" hidden="1" x14ac:dyDescent="0.25">
      <c r="A21" s="31"/>
      <c r="B21" s="32"/>
      <c r="C21" s="59"/>
      <c r="D21" s="59"/>
      <c r="E21" s="36"/>
      <c r="F21" s="73"/>
      <c r="G21" s="36"/>
      <c r="H21" s="36"/>
      <c r="I21" s="36"/>
      <c r="J21" s="60"/>
      <c r="K21" s="38"/>
    </row>
    <row r="22" spans="1:12" s="47" customFormat="1" hidden="1" x14ac:dyDescent="0.25">
      <c r="A22" s="39" t="s">
        <v>16</v>
      </c>
      <c r="B22" s="40"/>
      <c r="C22" s="61"/>
      <c r="D22" s="61"/>
      <c r="E22" s="44"/>
      <c r="F22" s="79"/>
      <c r="G22" s="44"/>
      <c r="H22" s="44"/>
      <c r="I22" s="44"/>
      <c r="J22" s="62"/>
      <c r="K22" s="46"/>
    </row>
    <row r="23" spans="1:12" s="47" customFormat="1" hidden="1" x14ac:dyDescent="0.25">
      <c r="A23" s="39" t="s">
        <v>17</v>
      </c>
      <c r="B23" s="40"/>
      <c r="C23" s="61"/>
      <c r="D23" s="61"/>
      <c r="E23" s="44"/>
      <c r="F23" s="79"/>
      <c r="G23" s="44"/>
      <c r="H23" s="44"/>
      <c r="I23" s="44"/>
      <c r="J23" s="62"/>
      <c r="K23" s="46"/>
    </row>
    <row r="24" spans="1:12" s="47" customFormat="1" hidden="1" x14ac:dyDescent="0.25">
      <c r="A24" s="39" t="s">
        <v>22</v>
      </c>
      <c r="B24" s="40"/>
      <c r="C24" s="41"/>
      <c r="D24" s="41"/>
      <c r="E24" s="42"/>
      <c r="F24" s="43"/>
      <c r="G24" s="44"/>
      <c r="H24" s="44"/>
      <c r="I24" s="44"/>
      <c r="J24" s="45"/>
      <c r="K24" s="46"/>
    </row>
    <row r="25" spans="1:12" s="47" customFormat="1" x14ac:dyDescent="0.25">
      <c r="A25" s="57"/>
      <c r="B25" s="58"/>
      <c r="C25" s="80"/>
      <c r="D25" s="80"/>
      <c r="E25" s="42"/>
      <c r="F25" s="43"/>
      <c r="G25" s="44"/>
      <c r="H25" s="44"/>
      <c r="I25" s="44"/>
      <c r="J25" s="81"/>
      <c r="K25" s="68"/>
    </row>
    <row r="26" spans="1:12" s="30" customFormat="1" x14ac:dyDescent="0.25">
      <c r="A26" s="23" t="s">
        <v>23</v>
      </c>
      <c r="B26" s="24"/>
      <c r="C26" s="25">
        <v>-204.11000000000058</v>
      </c>
      <c r="D26" s="25">
        <v>1793.839999999999</v>
      </c>
      <c r="E26" s="25">
        <f>E28+E29+E30</f>
        <v>0</v>
      </c>
      <c r="F26" s="26">
        <v>0</v>
      </c>
      <c r="G26" s="27">
        <f>G28+G29+G30</f>
        <v>1299.19</v>
      </c>
      <c r="H26" s="27">
        <f>C26+E26-F26</f>
        <v>-204.11000000000058</v>
      </c>
      <c r="I26" s="27">
        <f>I28+I29+I30</f>
        <v>494.67000000000007</v>
      </c>
      <c r="J26" s="28">
        <v>16310.82</v>
      </c>
      <c r="K26" s="29">
        <f>F26-J26</f>
        <v>-16310.82</v>
      </c>
    </row>
    <row r="27" spans="1:12" s="30" customFormat="1" ht="13.5" hidden="1" customHeight="1" x14ac:dyDescent="0.25">
      <c r="A27" s="31"/>
      <c r="B27" s="32"/>
      <c r="C27" s="33"/>
      <c r="D27" s="33"/>
      <c r="E27" s="34"/>
      <c r="F27" s="35"/>
      <c r="G27" s="36"/>
      <c r="H27" s="36"/>
      <c r="I27" s="36"/>
      <c r="J27" s="37"/>
      <c r="K27" s="38"/>
    </row>
    <row r="28" spans="1:12" s="47" customFormat="1" hidden="1" x14ac:dyDescent="0.25">
      <c r="A28" s="39" t="s">
        <v>16</v>
      </c>
      <c r="B28" s="40"/>
      <c r="C28" s="41"/>
      <c r="D28" s="41">
        <v>1758.64</v>
      </c>
      <c r="E28" s="42">
        <v>0</v>
      </c>
      <c r="F28" s="43"/>
      <c r="G28" s="44">
        <v>1299.19</v>
      </c>
      <c r="H28" s="44"/>
      <c r="I28" s="44">
        <f>D28+E28-G28</f>
        <v>459.45000000000005</v>
      </c>
      <c r="J28" s="45"/>
      <c r="K28" s="46"/>
      <c r="L28" s="47" t="e">
        <f>#REF!-I28</f>
        <v>#REF!</v>
      </c>
    </row>
    <row r="29" spans="1:12" s="47" customFormat="1" hidden="1" x14ac:dyDescent="0.25">
      <c r="A29" s="39" t="s">
        <v>17</v>
      </c>
      <c r="B29" s="40"/>
      <c r="C29" s="41"/>
      <c r="D29" s="41">
        <v>0</v>
      </c>
      <c r="E29" s="49">
        <v>0</v>
      </c>
      <c r="F29" s="43"/>
      <c r="G29" s="49"/>
      <c r="H29" s="44"/>
      <c r="I29" s="44">
        <f>D29+E29-G29</f>
        <v>0</v>
      </c>
      <c r="J29" s="45"/>
      <c r="K29" s="46"/>
    </row>
    <row r="30" spans="1:12" s="47" customFormat="1" hidden="1" x14ac:dyDescent="0.25">
      <c r="A30" s="39" t="s">
        <v>18</v>
      </c>
      <c r="B30" s="40"/>
      <c r="C30" s="41"/>
      <c r="D30" s="41">
        <v>35.22</v>
      </c>
      <c r="E30" s="42"/>
      <c r="F30" s="43"/>
      <c r="G30" s="44"/>
      <c r="H30" s="44"/>
      <c r="I30" s="44">
        <f>D30+E30-G30</f>
        <v>35.22</v>
      </c>
      <c r="J30" s="45"/>
      <c r="K30" s="46"/>
    </row>
    <row r="31" spans="1:12" s="30" customFormat="1" x14ac:dyDescent="0.25">
      <c r="A31" s="50"/>
      <c r="B31" s="51"/>
      <c r="C31" s="33"/>
      <c r="D31" s="34"/>
      <c r="E31" s="42"/>
      <c r="F31" s="52"/>
      <c r="G31" s="36"/>
      <c r="H31" s="36"/>
      <c r="I31" s="36"/>
      <c r="J31" s="37"/>
      <c r="K31" s="38"/>
    </row>
    <row r="32" spans="1:12" s="30" customFormat="1" x14ac:dyDescent="0.25">
      <c r="A32" s="53" t="s">
        <v>24</v>
      </c>
      <c r="B32" s="54"/>
      <c r="C32" s="55">
        <v>-159.48999999999978</v>
      </c>
      <c r="D32" s="55">
        <v>1342.8900000000017</v>
      </c>
      <c r="E32" s="55">
        <f>E34+E35+E36</f>
        <v>0</v>
      </c>
      <c r="F32" s="55">
        <v>0</v>
      </c>
      <c r="G32" s="27">
        <f>G34+G35+G36</f>
        <v>969.62</v>
      </c>
      <c r="H32" s="27">
        <f>C32+E32-F32</f>
        <v>-159.48999999999978</v>
      </c>
      <c r="I32" s="27">
        <f>I34+I35+I36</f>
        <v>373.28000000000009</v>
      </c>
      <c r="J32" s="28">
        <v>15464.42</v>
      </c>
      <c r="K32" s="29">
        <f>F32-J32</f>
        <v>-15464.42</v>
      </c>
    </row>
    <row r="33" spans="1:12" s="30" customFormat="1" hidden="1" x14ac:dyDescent="0.25">
      <c r="A33" s="31"/>
      <c r="B33" s="32"/>
      <c r="C33" s="59"/>
      <c r="D33" s="59"/>
      <c r="E33" s="36"/>
      <c r="F33" s="35"/>
      <c r="G33" s="36"/>
      <c r="H33" s="36"/>
      <c r="I33" s="36"/>
      <c r="J33" s="60"/>
      <c r="K33" s="38"/>
    </row>
    <row r="34" spans="1:12" s="47" customFormat="1" hidden="1" x14ac:dyDescent="0.25">
      <c r="A34" s="39" t="s">
        <v>16</v>
      </c>
      <c r="B34" s="40"/>
      <c r="C34" s="61"/>
      <c r="D34" s="61">
        <v>1319.42</v>
      </c>
      <c r="E34" s="44">
        <v>0</v>
      </c>
      <c r="F34" s="43"/>
      <c r="G34" s="44">
        <v>969.62</v>
      </c>
      <c r="H34" s="44"/>
      <c r="I34" s="44">
        <f>D34+E34-G34</f>
        <v>349.80000000000007</v>
      </c>
      <c r="J34" s="62"/>
      <c r="K34" s="46"/>
      <c r="L34" s="47" t="e">
        <f>#REF!-I34</f>
        <v>#REF!</v>
      </c>
    </row>
    <row r="35" spans="1:12" s="47" customFormat="1" hidden="1" x14ac:dyDescent="0.25">
      <c r="A35" s="39" t="s">
        <v>17</v>
      </c>
      <c r="B35" s="40"/>
      <c r="C35" s="61"/>
      <c r="D35" s="61">
        <v>0</v>
      </c>
      <c r="E35" s="49">
        <v>0</v>
      </c>
      <c r="F35" s="43"/>
      <c r="G35" s="49"/>
      <c r="H35" s="44"/>
      <c r="I35" s="44">
        <f>D35+E35-G35</f>
        <v>0</v>
      </c>
      <c r="J35" s="45"/>
      <c r="K35" s="46"/>
    </row>
    <row r="36" spans="1:12" s="47" customFormat="1" hidden="1" x14ac:dyDescent="0.25">
      <c r="A36" s="39" t="s">
        <v>18</v>
      </c>
      <c r="B36" s="40"/>
      <c r="C36" s="41"/>
      <c r="D36" s="41">
        <v>23.47999999999999</v>
      </c>
      <c r="E36" s="42"/>
      <c r="F36" s="43"/>
      <c r="G36" s="44"/>
      <c r="H36" s="44"/>
      <c r="I36" s="44">
        <f>D36+E36-G36</f>
        <v>23.47999999999999</v>
      </c>
      <c r="J36" s="45"/>
      <c r="K36" s="46"/>
    </row>
    <row r="37" spans="1:12" s="30" customFormat="1" x14ac:dyDescent="0.25">
      <c r="A37" s="31"/>
      <c r="B37" s="32"/>
      <c r="C37" s="59"/>
      <c r="D37" s="36"/>
      <c r="E37" s="36"/>
      <c r="F37" s="73"/>
      <c r="G37" s="36"/>
      <c r="H37" s="36"/>
      <c r="I37" s="36"/>
      <c r="J37" s="37"/>
      <c r="K37" s="74"/>
    </row>
    <row r="38" spans="1:12" s="30" customFormat="1" x14ac:dyDescent="0.25">
      <c r="A38" s="75" t="s">
        <v>25</v>
      </c>
      <c r="B38" s="76"/>
      <c r="C38" s="77">
        <v>-1038.6699999999983</v>
      </c>
      <c r="D38" s="77">
        <v>2085.3400000000156</v>
      </c>
      <c r="E38" s="77">
        <f>E40+E41+E42</f>
        <v>0</v>
      </c>
      <c r="F38" s="78">
        <v>0</v>
      </c>
      <c r="G38" s="77">
        <f>G40+G41+G42</f>
        <v>897.82</v>
      </c>
      <c r="H38" s="27">
        <f>C38+E38-F38</f>
        <v>-1038.6699999999983</v>
      </c>
      <c r="I38" s="77">
        <f>I40+I41+I42</f>
        <v>1187.51</v>
      </c>
      <c r="J38" s="28">
        <v>31205.96</v>
      </c>
      <c r="K38" s="29">
        <f>F38-J38</f>
        <v>-31205.96</v>
      </c>
    </row>
    <row r="39" spans="1:12" s="30" customFormat="1" hidden="1" x14ac:dyDescent="0.25">
      <c r="A39" s="31"/>
      <c r="B39" s="32"/>
      <c r="C39" s="59"/>
      <c r="D39" s="59"/>
      <c r="E39" s="36"/>
      <c r="F39" s="73"/>
      <c r="G39" s="36"/>
      <c r="H39" s="36"/>
      <c r="I39" s="36"/>
      <c r="J39" s="60"/>
      <c r="K39" s="38"/>
    </row>
    <row r="40" spans="1:12" s="47" customFormat="1" hidden="1" x14ac:dyDescent="0.25">
      <c r="A40" s="39" t="s">
        <v>16</v>
      </c>
      <c r="B40" s="40"/>
      <c r="C40" s="61"/>
      <c r="D40" s="61">
        <v>2029.71</v>
      </c>
      <c r="E40" s="44">
        <v>0</v>
      </c>
      <c r="F40" s="79"/>
      <c r="G40" s="44">
        <v>897.82</v>
      </c>
      <c r="H40" s="44"/>
      <c r="I40" s="44">
        <f>D40+E40-G40</f>
        <v>1131.8899999999999</v>
      </c>
      <c r="J40" s="62"/>
      <c r="K40" s="46"/>
      <c r="L40" s="47" t="e">
        <f>#REF!-I40</f>
        <v>#REF!</v>
      </c>
    </row>
    <row r="41" spans="1:12" s="47" customFormat="1" hidden="1" x14ac:dyDescent="0.25">
      <c r="A41" s="39" t="s">
        <v>17</v>
      </c>
      <c r="B41" s="40"/>
      <c r="C41" s="61"/>
      <c r="D41" s="61">
        <v>0</v>
      </c>
      <c r="E41" s="44">
        <v>0</v>
      </c>
      <c r="F41" s="79"/>
      <c r="G41" s="44"/>
      <c r="H41" s="44"/>
      <c r="I41" s="44">
        <f>D41+E41-G41</f>
        <v>0</v>
      </c>
      <c r="J41" s="62"/>
      <c r="K41" s="46"/>
    </row>
    <row r="42" spans="1:12" s="47" customFormat="1" hidden="1" x14ac:dyDescent="0.25">
      <c r="A42" s="39" t="s">
        <v>18</v>
      </c>
      <c r="B42" s="40"/>
      <c r="C42" s="41"/>
      <c r="D42" s="41">
        <v>55.620000000000061</v>
      </c>
      <c r="E42" s="42"/>
      <c r="F42" s="43"/>
      <c r="G42" s="44"/>
      <c r="H42" s="44"/>
      <c r="I42" s="44">
        <f>D42+E42-G42</f>
        <v>55.620000000000061</v>
      </c>
      <c r="J42" s="45"/>
      <c r="K42" s="46"/>
    </row>
    <row r="43" spans="1:12" s="30" customFormat="1" x14ac:dyDescent="0.25">
      <c r="A43" s="31"/>
      <c r="B43" s="32"/>
      <c r="C43" s="59"/>
      <c r="D43" s="36"/>
      <c r="E43" s="36"/>
      <c r="F43" s="73"/>
      <c r="G43" s="36"/>
      <c r="H43" s="36"/>
      <c r="I43" s="36"/>
      <c r="J43" s="60"/>
      <c r="K43" s="38"/>
    </row>
    <row r="44" spans="1:12" s="30" customFormat="1" x14ac:dyDescent="0.25">
      <c r="A44" s="53" t="s">
        <v>26</v>
      </c>
      <c r="B44" s="54"/>
      <c r="C44" s="82">
        <v>-2771.2000000000407</v>
      </c>
      <c r="D44" s="82">
        <v>12598.130000000039</v>
      </c>
      <c r="E44" s="82">
        <f>E45+E46+E47</f>
        <v>87834.780000000013</v>
      </c>
      <c r="F44" s="83">
        <v>87834.240000000005</v>
      </c>
      <c r="G44" s="84">
        <f>G45+G46+G47</f>
        <v>85131.13</v>
      </c>
      <c r="H44" s="27">
        <f>C44+E44-F44</f>
        <v>-2770.6600000000326</v>
      </c>
      <c r="I44" s="84">
        <f>I45+I46+I47</f>
        <v>15302.570000000003</v>
      </c>
      <c r="J44" s="28">
        <v>33160</v>
      </c>
      <c r="K44" s="29">
        <f>F44-J44</f>
        <v>54674.240000000005</v>
      </c>
    </row>
    <row r="45" spans="1:12" s="30" customFormat="1" hidden="1" x14ac:dyDescent="0.25">
      <c r="A45" s="39" t="s">
        <v>16</v>
      </c>
      <c r="B45" s="40"/>
      <c r="C45" s="59"/>
      <c r="D45" s="59">
        <v>12311.4</v>
      </c>
      <c r="E45" s="36">
        <v>74544.740000000005</v>
      </c>
      <c r="F45" s="73"/>
      <c r="G45" s="44">
        <v>71961.45</v>
      </c>
      <c r="H45" s="36"/>
      <c r="I45" s="44">
        <f>D45+E45-G45</f>
        <v>14894.690000000002</v>
      </c>
      <c r="J45" s="60"/>
      <c r="K45" s="46"/>
      <c r="L45" s="85" t="e">
        <f>#REF!-I45</f>
        <v>#REF!</v>
      </c>
    </row>
    <row r="46" spans="1:12" s="30" customFormat="1" hidden="1" x14ac:dyDescent="0.25">
      <c r="A46" s="39" t="s">
        <v>17</v>
      </c>
      <c r="B46" s="40"/>
      <c r="C46" s="59"/>
      <c r="D46" s="59">
        <v>0</v>
      </c>
      <c r="E46" s="44">
        <v>12010.44</v>
      </c>
      <c r="F46" s="79"/>
      <c r="G46" s="44">
        <v>12010.44</v>
      </c>
      <c r="H46" s="36"/>
      <c r="I46" s="44">
        <f>D46+E46-G46</f>
        <v>0</v>
      </c>
      <c r="J46" s="60"/>
      <c r="K46" s="46"/>
    </row>
    <row r="47" spans="1:12" s="47" customFormat="1" hidden="1" x14ac:dyDescent="0.25">
      <c r="A47" s="39" t="s">
        <v>22</v>
      </c>
      <c r="B47" s="40"/>
      <c r="C47" s="41"/>
      <c r="D47" s="41">
        <f>287.37+0.15</f>
        <v>287.52</v>
      </c>
      <c r="E47" s="42">
        <f>1279.67-0.07</f>
        <v>1279.6000000000001</v>
      </c>
      <c r="F47" s="43"/>
      <c r="G47" s="44">
        <f>1158.75+0.45+0.11-0.07</f>
        <v>1159.24</v>
      </c>
      <c r="H47" s="44"/>
      <c r="I47" s="86">
        <f>D47+E47-G47</f>
        <v>407.88000000000011</v>
      </c>
      <c r="J47" s="45"/>
      <c r="K47" s="46"/>
    </row>
    <row r="48" spans="1:12" s="30" customFormat="1" hidden="1" x14ac:dyDescent="0.25">
      <c r="A48" s="31" t="s">
        <v>27</v>
      </c>
      <c r="B48" s="32"/>
      <c r="C48" s="59"/>
      <c r="D48" s="36"/>
      <c r="E48" s="36"/>
      <c r="F48" s="73"/>
      <c r="G48" s="36"/>
      <c r="H48" s="36"/>
      <c r="I48" s="36"/>
      <c r="J48" s="60"/>
      <c r="K48" s="38"/>
    </row>
    <row r="49" spans="1:11" s="30" customFormat="1" x14ac:dyDescent="0.25">
      <c r="A49" s="31"/>
      <c r="B49" s="32"/>
      <c r="C49" s="59"/>
      <c r="D49" s="36"/>
      <c r="E49" s="36"/>
      <c r="F49" s="73"/>
      <c r="G49" s="36"/>
      <c r="H49" s="36"/>
      <c r="I49" s="36"/>
      <c r="J49" s="60"/>
      <c r="K49" s="38"/>
    </row>
    <row r="50" spans="1:11" s="30" customFormat="1" ht="41.25" customHeight="1" x14ac:dyDescent="0.25">
      <c r="A50" s="87" t="s">
        <v>28</v>
      </c>
      <c r="B50" s="88"/>
      <c r="C50" s="89">
        <v>199713</v>
      </c>
      <c r="D50" s="89">
        <v>500</v>
      </c>
      <c r="E50" s="89">
        <f>E51+E52+E53</f>
        <v>3000</v>
      </c>
      <c r="F50" s="89">
        <f>SUM(F51:F51:F52)</f>
        <v>187.5</v>
      </c>
      <c r="G50" s="89">
        <f>G51+G52+G53</f>
        <v>1500</v>
      </c>
      <c r="H50" s="90">
        <f>C50+E50-F50</f>
        <v>202525.5</v>
      </c>
      <c r="I50" s="89">
        <f>I51+I52+I53</f>
        <v>500</v>
      </c>
      <c r="J50" s="28"/>
      <c r="K50" s="29"/>
    </row>
    <row r="51" spans="1:11" ht="21" customHeight="1" x14ac:dyDescent="0.25">
      <c r="A51" s="91" t="s">
        <v>29</v>
      </c>
      <c r="B51" s="92"/>
      <c r="C51" s="93"/>
      <c r="D51" s="93">
        <v>500</v>
      </c>
      <c r="E51" s="94">
        <v>3000</v>
      </c>
      <c r="F51" s="94"/>
      <c r="G51" s="95">
        <v>1500</v>
      </c>
      <c r="H51" s="95"/>
      <c r="I51" s="96">
        <v>500</v>
      </c>
      <c r="J51" s="97"/>
      <c r="K51" s="98"/>
    </row>
    <row r="52" spans="1:11" ht="13.8" thickBot="1" x14ac:dyDescent="0.3">
      <c r="A52" s="99" t="s">
        <v>30</v>
      </c>
      <c r="B52" s="100"/>
      <c r="C52" s="101"/>
      <c r="D52" s="44">
        <v>0</v>
      </c>
      <c r="E52" s="94"/>
      <c r="F52" s="94">
        <f>G51*0.125</f>
        <v>187.5</v>
      </c>
      <c r="G52" s="95"/>
      <c r="H52" s="95"/>
      <c r="I52" s="96">
        <f>D52+E52-G52</f>
        <v>0</v>
      </c>
      <c r="J52" s="97"/>
      <c r="K52" s="98"/>
    </row>
    <row r="53" spans="1:11" ht="13.8" hidden="1" thickBot="1" x14ac:dyDescent="0.3">
      <c r="A53" s="99"/>
      <c r="B53" s="100"/>
      <c r="C53" s="101"/>
      <c r="D53" s="44">
        <v>0</v>
      </c>
      <c r="E53" s="94"/>
      <c r="F53" s="94"/>
      <c r="G53" s="95"/>
      <c r="H53" s="95"/>
      <c r="I53" s="96">
        <f>D53+E53-G53</f>
        <v>0</v>
      </c>
      <c r="J53" s="97"/>
      <c r="K53" s="98"/>
    </row>
    <row r="54" spans="1:11" ht="13.8" hidden="1" thickBot="1" x14ac:dyDescent="0.3">
      <c r="A54" s="99"/>
      <c r="B54" s="100"/>
      <c r="C54" s="93"/>
      <c r="D54" s="95"/>
      <c r="E54" s="94"/>
      <c r="F54" s="94"/>
      <c r="G54" s="95"/>
      <c r="H54" s="95"/>
      <c r="I54" s="96"/>
      <c r="J54" s="97"/>
      <c r="K54" s="98"/>
    </row>
    <row r="55" spans="1:11" ht="13.8" hidden="1" thickBot="1" x14ac:dyDescent="0.3">
      <c r="A55" s="99"/>
      <c r="B55" s="100"/>
      <c r="C55" s="102"/>
      <c r="D55" s="103"/>
      <c r="E55" s="104"/>
      <c r="F55" s="104"/>
      <c r="G55" s="103"/>
      <c r="H55" s="103"/>
      <c r="I55" s="105"/>
      <c r="J55" s="97"/>
      <c r="K55" s="98"/>
    </row>
    <row r="56" spans="1:11" ht="13.8" thickBot="1" x14ac:dyDescent="0.3">
      <c r="A56" s="106" t="s">
        <v>31</v>
      </c>
      <c r="B56" s="107"/>
      <c r="C56" s="108">
        <f>C32+C38+C26+C50+C44+C8+C14+C20</f>
        <v>344149.68000000028</v>
      </c>
      <c r="D56" s="108">
        <f t="shared" ref="D56:K56" si="0">D32+D38+D26+D50+D44+D8+D14+D20</f>
        <v>186472.20000000004</v>
      </c>
      <c r="E56" s="108">
        <f t="shared" si="0"/>
        <v>1097820.44</v>
      </c>
      <c r="F56" s="108">
        <f>F32+F38+F26+F50+F44+F8+F14+F20</f>
        <v>931612.82</v>
      </c>
      <c r="G56" s="108">
        <f t="shared" si="0"/>
        <v>1112769.72</v>
      </c>
      <c r="H56" s="108">
        <f t="shared" si="0"/>
        <v>510357.3000000004</v>
      </c>
      <c r="I56" s="108">
        <f t="shared" si="0"/>
        <v>170024.08000000013</v>
      </c>
      <c r="J56" s="109">
        <f t="shared" si="0"/>
        <v>661344.46</v>
      </c>
      <c r="K56" s="109">
        <f t="shared" si="0"/>
        <v>270080.86</v>
      </c>
    </row>
    <row r="57" spans="1:11" s="47" customFormat="1" ht="13.8" hidden="1" thickBot="1" x14ac:dyDescent="0.3">
      <c r="A57" s="39" t="s">
        <v>16</v>
      </c>
      <c r="B57" s="110"/>
      <c r="C57" s="111">
        <v>0</v>
      </c>
      <c r="D57" s="111">
        <f>D45+D40+D34+D28+D22+D15+D10</f>
        <v>182278.26</v>
      </c>
      <c r="E57" s="111">
        <f>E45+E40+E34+E28+E22+E15+E10</f>
        <v>928425.25</v>
      </c>
      <c r="F57" s="111"/>
      <c r="G57" s="111">
        <f>G45+G40+G34+G28+G22+G15+G10</f>
        <v>944368.86</v>
      </c>
      <c r="H57" s="111">
        <f>H45+H40+H34+H28+H22+H15+H10</f>
        <v>0</v>
      </c>
      <c r="I57" s="111">
        <f>I45+I40+I34+I28+I22+I15+I10</f>
        <v>166334.65000000014</v>
      </c>
      <c r="J57" s="112"/>
      <c r="K57" s="112"/>
    </row>
    <row r="58" spans="1:11" s="47" customFormat="1" ht="13.8" hidden="1" thickBot="1" x14ac:dyDescent="0.3">
      <c r="A58" s="39" t="s">
        <v>17</v>
      </c>
      <c r="B58" s="110"/>
      <c r="C58" s="44">
        <v>0</v>
      </c>
      <c r="D58" s="44">
        <f>D11+D16+D23+D29+D35+D41+D46</f>
        <v>-6.9999999999708962E-2</v>
      </c>
      <c r="E58" s="44">
        <f>E11+E16+E23+E29+E35+E41+E46</f>
        <v>150272.49</v>
      </c>
      <c r="F58" s="44"/>
      <c r="G58" s="44">
        <f>G11+G16+G23+G29+G35+G41+G46</f>
        <v>150272.49</v>
      </c>
      <c r="H58" s="44">
        <f>H29+H35+H41+H46</f>
        <v>0</v>
      </c>
      <c r="I58" s="44">
        <f>I11+I16+I23+I29+I35+I41+I46</f>
        <v>-6.9999999999708962E-2</v>
      </c>
      <c r="J58" s="69"/>
      <c r="K58" s="69"/>
    </row>
    <row r="59" spans="1:11" s="47" customFormat="1" ht="13.8" hidden="1" thickBot="1" x14ac:dyDescent="0.3">
      <c r="A59" s="39" t="s">
        <v>22</v>
      </c>
      <c r="B59" s="92"/>
      <c r="C59" s="42">
        <v>0</v>
      </c>
      <c r="D59" s="42">
        <f>D12+D17+D24+D30+D36+D42+D47</f>
        <v>3695.1699999999996</v>
      </c>
      <c r="E59" s="42">
        <f>E12+E17+E24+E30+E36+E42+E47</f>
        <v>16122.699999999999</v>
      </c>
      <c r="F59" s="42"/>
      <c r="G59" s="42">
        <f>G12+G17+G24+G30+G36+G42+G47</f>
        <v>16628.370000000003</v>
      </c>
      <c r="H59" s="42">
        <f>H47+H42+H36+H30</f>
        <v>0</v>
      </c>
      <c r="I59" s="42">
        <f>I12+I17+I24+I30+I36+I42+I47</f>
        <v>3189.4999999999991</v>
      </c>
      <c r="J59" s="67"/>
      <c r="K59" s="67"/>
    </row>
    <row r="60" spans="1:11" s="120" customFormat="1" ht="13.8" hidden="1" thickBot="1" x14ac:dyDescent="0.3">
      <c r="A60" s="113" t="s">
        <v>32</v>
      </c>
      <c r="B60" s="114"/>
      <c r="C60" s="115">
        <v>118276</v>
      </c>
      <c r="D60" s="116">
        <f>D52</f>
        <v>0</v>
      </c>
      <c r="E60" s="117">
        <f>E50</f>
        <v>3000</v>
      </c>
      <c r="F60" s="117"/>
      <c r="G60" s="117">
        <f>G50</f>
        <v>1500</v>
      </c>
      <c r="H60" s="115">
        <f>H50</f>
        <v>202525.5</v>
      </c>
      <c r="I60" s="116">
        <f>I50</f>
        <v>500</v>
      </c>
      <c r="J60" s="118"/>
      <c r="K60" s="119"/>
    </row>
    <row r="61" spans="1:11" s="120" customFormat="1" ht="15" thickBot="1" x14ac:dyDescent="0.35">
      <c r="A61" s="121" t="s">
        <v>33</v>
      </c>
      <c r="B61" s="122"/>
      <c r="C61" s="122"/>
      <c r="D61" s="122"/>
      <c r="E61" s="122"/>
      <c r="F61" s="122"/>
      <c r="G61" s="122"/>
      <c r="H61" s="122"/>
      <c r="I61" s="123"/>
      <c r="J61" s="124"/>
      <c r="K61" s="124"/>
    </row>
    <row r="62" spans="1:11" s="120" customFormat="1" x14ac:dyDescent="0.25">
      <c r="A62" s="125" t="s">
        <v>34</v>
      </c>
      <c r="B62" s="126"/>
      <c r="C62" s="111">
        <v>-7337.3999999999833</v>
      </c>
      <c r="D62" s="111">
        <v>1.4477308241112041E-13</v>
      </c>
      <c r="E62" s="111"/>
      <c r="F62" s="111"/>
      <c r="G62" s="111">
        <v>0</v>
      </c>
      <c r="H62" s="127">
        <f t="shared" ref="H62:H67" si="1">C62+E62-F62</f>
        <v>-7337.3999999999833</v>
      </c>
      <c r="I62" s="128">
        <f t="shared" ref="I62:I67" si="2">D62+E62-G62</f>
        <v>1.4477308241112041E-13</v>
      </c>
      <c r="J62" s="62">
        <f>F62</f>
        <v>0</v>
      </c>
      <c r="K62" s="69">
        <f t="shared" ref="K62:K67" si="3">F62-J62</f>
        <v>0</v>
      </c>
    </row>
    <row r="63" spans="1:11" s="120" customFormat="1" x14ac:dyDescent="0.25">
      <c r="A63" s="129" t="s">
        <v>35</v>
      </c>
      <c r="B63" s="130"/>
      <c r="C63" s="44">
        <v>-11602.070000000014</v>
      </c>
      <c r="D63" s="44">
        <v>-1.7053025658242404E-13</v>
      </c>
      <c r="E63" s="44"/>
      <c r="F63" s="44"/>
      <c r="G63" s="44">
        <v>0</v>
      </c>
      <c r="H63" s="44">
        <f t="shared" si="1"/>
        <v>-11602.070000000014</v>
      </c>
      <c r="I63" s="131">
        <f t="shared" si="2"/>
        <v>-1.7053025658242404E-13</v>
      </c>
      <c r="J63" s="62">
        <f>F63</f>
        <v>0</v>
      </c>
      <c r="K63" s="69">
        <f t="shared" si="3"/>
        <v>0</v>
      </c>
    </row>
    <row r="64" spans="1:11" s="120" customFormat="1" x14ac:dyDescent="0.25">
      <c r="A64" s="129"/>
      <c r="B64" s="130"/>
      <c r="C64" s="44">
        <v>0</v>
      </c>
      <c r="D64" s="44">
        <v>0</v>
      </c>
      <c r="E64" s="44"/>
      <c r="F64" s="44"/>
      <c r="G64" s="44"/>
      <c r="H64" s="44">
        <f t="shared" si="1"/>
        <v>0</v>
      </c>
      <c r="I64" s="131">
        <f t="shared" si="2"/>
        <v>0</v>
      </c>
      <c r="J64" s="62"/>
      <c r="K64" s="69">
        <f t="shared" si="3"/>
        <v>0</v>
      </c>
    </row>
    <row r="65" spans="1:12" s="120" customFormat="1" x14ac:dyDescent="0.25">
      <c r="A65" s="132" t="s">
        <v>36</v>
      </c>
      <c r="B65" s="133"/>
      <c r="C65" s="44">
        <v>-47.82999999995809</v>
      </c>
      <c r="D65" s="44">
        <v>0</v>
      </c>
      <c r="E65" s="44"/>
      <c r="F65" s="44"/>
      <c r="G65" s="42">
        <v>0</v>
      </c>
      <c r="H65" s="44">
        <f t="shared" si="1"/>
        <v>-47.82999999995809</v>
      </c>
      <c r="I65" s="131">
        <f t="shared" si="2"/>
        <v>0</v>
      </c>
      <c r="J65" s="62">
        <f>F65</f>
        <v>0</v>
      </c>
      <c r="K65" s="69">
        <f t="shared" si="3"/>
        <v>0</v>
      </c>
    </row>
    <row r="66" spans="1:12" s="120" customFormat="1" x14ac:dyDescent="0.25">
      <c r="A66" s="132" t="s">
        <v>37</v>
      </c>
      <c r="B66" s="133"/>
      <c r="C66" s="44">
        <v>0</v>
      </c>
      <c r="D66" s="44">
        <v>56.49</v>
      </c>
      <c r="E66" s="44"/>
      <c r="F66" s="44"/>
      <c r="G66" s="42">
        <v>-7.0000000000000007E-2</v>
      </c>
      <c r="H66" s="44">
        <f t="shared" si="1"/>
        <v>0</v>
      </c>
      <c r="I66" s="131">
        <f t="shared" si="2"/>
        <v>56.56</v>
      </c>
      <c r="J66" s="62">
        <f>F66</f>
        <v>0</v>
      </c>
      <c r="K66" s="69">
        <f t="shared" si="3"/>
        <v>0</v>
      </c>
      <c r="L66" s="47" t="e">
        <f>#REF!-I66</f>
        <v>#REF!</v>
      </c>
    </row>
    <row r="67" spans="1:12" s="120" customFormat="1" ht="13.8" thickBot="1" x14ac:dyDescent="0.3">
      <c r="A67" s="134" t="s">
        <v>38</v>
      </c>
      <c r="B67" s="135"/>
      <c r="C67" s="136">
        <v>-0.49000000000523869</v>
      </c>
      <c r="D67" s="136">
        <v>0</v>
      </c>
      <c r="E67" s="136"/>
      <c r="F67" s="136"/>
      <c r="G67" s="137"/>
      <c r="H67" s="136">
        <f t="shared" si="1"/>
        <v>-0.49000000000523869</v>
      </c>
      <c r="I67" s="138">
        <f t="shared" si="2"/>
        <v>0</v>
      </c>
      <c r="J67" s="62">
        <v>81243.240000000005</v>
      </c>
      <c r="K67" s="69">
        <f t="shared" si="3"/>
        <v>-81243.240000000005</v>
      </c>
    </row>
    <row r="68" spans="1:12" ht="13.8" hidden="1" thickBot="1" x14ac:dyDescent="0.3">
      <c r="A68" s="139"/>
      <c r="B68" s="140"/>
      <c r="C68" s="141"/>
      <c r="D68" s="34"/>
      <c r="E68" s="142"/>
      <c r="F68" s="142"/>
      <c r="G68" s="142"/>
      <c r="H68" s="142"/>
      <c r="I68" s="143"/>
      <c r="J68" s="144"/>
      <c r="K68" s="145"/>
    </row>
    <row r="69" spans="1:12" ht="13.8" hidden="1" thickBot="1" x14ac:dyDescent="0.3">
      <c r="A69" s="99"/>
      <c r="B69" s="100"/>
      <c r="C69" s="102"/>
      <c r="D69" s="103"/>
      <c r="E69" s="103"/>
      <c r="F69" s="103"/>
      <c r="G69" s="103"/>
      <c r="H69" s="103"/>
      <c r="I69" s="105"/>
      <c r="J69" s="97"/>
      <c r="K69" s="98"/>
    </row>
    <row r="70" spans="1:12" ht="13.8" thickBot="1" x14ac:dyDescent="0.3">
      <c r="A70" s="146" t="s">
        <v>31</v>
      </c>
      <c r="B70" s="147"/>
      <c r="C70" s="148">
        <f>C62+C63+C65+C66+C67</f>
        <v>-18987.789999999961</v>
      </c>
      <c r="D70" s="148">
        <f t="shared" ref="D70:I70" si="4">D62+D63+D65+D66+D67</f>
        <v>56.489999999999974</v>
      </c>
      <c r="E70" s="148">
        <f t="shared" si="4"/>
        <v>0</v>
      </c>
      <c r="F70" s="148">
        <f t="shared" si="4"/>
        <v>0</v>
      </c>
      <c r="G70" s="148">
        <f t="shared" si="4"/>
        <v>-7.0000000000000007E-2</v>
      </c>
      <c r="H70" s="148">
        <f t="shared" si="4"/>
        <v>-18987.789999999961</v>
      </c>
      <c r="I70" s="148">
        <f t="shared" si="4"/>
        <v>56.559999999999974</v>
      </c>
      <c r="J70" s="149">
        <f>J62+J63+J65+J67</f>
        <v>81243.240000000005</v>
      </c>
      <c r="K70" s="149">
        <f>K62+K63+K65+K67</f>
        <v>-81243.240000000005</v>
      </c>
    </row>
    <row r="71" spans="1:12" x14ac:dyDescent="0.25">
      <c r="A71" s="150"/>
      <c r="B71" s="151"/>
      <c r="C71" s="151"/>
      <c r="D71" s="151"/>
      <c r="E71" s="151"/>
      <c r="F71" s="151"/>
      <c r="G71" s="151"/>
      <c r="H71" s="151"/>
      <c r="I71" s="152"/>
      <c r="J71" s="3"/>
      <c r="K71" s="3"/>
    </row>
    <row r="72" spans="1:12" ht="13.8" thickBot="1" x14ac:dyDescent="0.3">
      <c r="A72" s="153"/>
      <c r="B72" s="154"/>
      <c r="C72" s="154"/>
      <c r="D72" s="154"/>
      <c r="E72" s="154"/>
      <c r="F72" s="154"/>
      <c r="G72" s="154"/>
      <c r="H72" s="154"/>
      <c r="I72" s="155"/>
      <c r="J72" s="3"/>
      <c r="K72" s="3"/>
    </row>
    <row r="73" spans="1:12" ht="13.8" thickBot="1" x14ac:dyDescent="0.3">
      <c r="A73" s="156" t="s">
        <v>39</v>
      </c>
      <c r="B73" s="157"/>
      <c r="C73" s="148">
        <f>C56+C70</f>
        <v>325161.89000000031</v>
      </c>
      <c r="D73" s="148">
        <f t="shared" ref="D73:K73" si="5">D56+D70</f>
        <v>186528.69000000003</v>
      </c>
      <c r="E73" s="148">
        <f t="shared" si="5"/>
        <v>1097820.44</v>
      </c>
      <c r="F73" s="148">
        <f t="shared" si="5"/>
        <v>931612.82</v>
      </c>
      <c r="G73" s="148">
        <f t="shared" si="5"/>
        <v>1112769.6499999999</v>
      </c>
      <c r="H73" s="55">
        <f>C73+E73-F73</f>
        <v>491369.51000000036</v>
      </c>
      <c r="I73" s="158">
        <f t="shared" si="5"/>
        <v>170080.64000000013</v>
      </c>
      <c r="J73" s="159">
        <f t="shared" si="5"/>
        <v>742587.7</v>
      </c>
      <c r="K73" s="159">
        <f t="shared" si="5"/>
        <v>188837.62</v>
      </c>
    </row>
    <row r="74" spans="1:12" x14ac:dyDescent="0.25">
      <c r="A74" s="160"/>
      <c r="B74" s="161"/>
      <c r="C74" s="162"/>
      <c r="D74" s="162"/>
      <c r="E74" s="162"/>
      <c r="F74" s="162"/>
      <c r="G74" s="162"/>
      <c r="H74" s="162"/>
      <c r="I74" s="163"/>
      <c r="J74" s="3"/>
      <c r="K74" s="3"/>
    </row>
  </sheetData>
  <mergeCells count="68">
    <mergeCell ref="A73:B73"/>
    <mergeCell ref="A74:I74"/>
    <mergeCell ref="A66:B66"/>
    <mergeCell ref="A67:B67"/>
    <mergeCell ref="A68:B68"/>
    <mergeCell ref="A69:B69"/>
    <mergeCell ref="A70:B70"/>
    <mergeCell ref="A71:I72"/>
    <mergeCell ref="A60:B60"/>
    <mergeCell ref="A61:I61"/>
    <mergeCell ref="A62:B62"/>
    <mergeCell ref="A63:B63"/>
    <mergeCell ref="A64:B64"/>
    <mergeCell ref="A65:B65"/>
    <mergeCell ref="A54:B54"/>
    <mergeCell ref="A55:B55"/>
    <mergeCell ref="A56:B56"/>
    <mergeCell ref="A57:B57"/>
    <mergeCell ref="A58:B58"/>
    <mergeCell ref="A59:B59"/>
    <mergeCell ref="A48:B48"/>
    <mergeCell ref="A49:B49"/>
    <mergeCell ref="A50:B50"/>
    <mergeCell ref="A51:B51"/>
    <mergeCell ref="A52:B52"/>
    <mergeCell ref="A53:B53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39:B39"/>
    <mergeCell ref="A40:B40"/>
    <mergeCell ref="A41:B41"/>
    <mergeCell ref="A30:B30"/>
    <mergeCell ref="A31:B31"/>
    <mergeCell ref="A32:B32"/>
    <mergeCell ref="A33:B33"/>
    <mergeCell ref="A34:B34"/>
    <mergeCell ref="A35:B35"/>
    <mergeCell ref="A23:B23"/>
    <mergeCell ref="A24:B24"/>
    <mergeCell ref="A26:B26"/>
    <mergeCell ref="A27:B27"/>
    <mergeCell ref="A28:B28"/>
    <mergeCell ref="A29:B29"/>
    <mergeCell ref="A17:B17"/>
    <mergeCell ref="A18:C18"/>
    <mergeCell ref="A19:B19"/>
    <mergeCell ref="A20:B20"/>
    <mergeCell ref="A21:B21"/>
    <mergeCell ref="A22:B22"/>
    <mergeCell ref="A9:B9"/>
    <mergeCell ref="A10:B10"/>
    <mergeCell ref="A11:B11"/>
    <mergeCell ref="A12:B12"/>
    <mergeCell ref="A13:B13"/>
    <mergeCell ref="A14:B14"/>
    <mergeCell ref="A3:I3"/>
    <mergeCell ref="A4:I4"/>
    <mergeCell ref="A5:B5"/>
    <mergeCell ref="A6:B6"/>
    <mergeCell ref="A7:I7"/>
    <mergeCell ref="A8:B8"/>
  </mergeCells>
  <pageMargins left="0.7" right="0.7" top="0.75" bottom="0.75" header="0.3" footer="0.3"/>
  <pageSetup paperSize="9" scale="4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2026-02-26T08:05:28Z</dcterms:created>
  <dcterms:modified xsi:type="dcterms:W3CDTF">2026-02-26T08:06:46Z</dcterms:modified>
</cp:coreProperties>
</file>