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I40" i="1" l="1"/>
  <c r="G40" i="1"/>
  <c r="G38" i="1"/>
  <c r="F38" i="1"/>
  <c r="E38" i="1"/>
  <c r="D38" i="1"/>
  <c r="C38" i="1"/>
  <c r="H37" i="1"/>
  <c r="I36" i="1"/>
  <c r="H36" i="1"/>
  <c r="I35" i="1"/>
  <c r="H35" i="1"/>
  <c r="I34" i="1"/>
  <c r="H34" i="1"/>
  <c r="I33" i="1"/>
  <c r="I38" i="1" s="1"/>
  <c r="H33" i="1"/>
  <c r="H38" i="1" s="1"/>
  <c r="F31" i="1"/>
  <c r="D31" i="1"/>
  <c r="C31" i="1"/>
  <c r="H30" i="1"/>
  <c r="I29" i="1"/>
  <c r="H29" i="1"/>
  <c r="I28" i="1"/>
  <c r="I27" i="1"/>
  <c r="H27" i="1"/>
  <c r="G26" i="1"/>
  <c r="E26" i="1"/>
  <c r="I25" i="1"/>
  <c r="N25" i="1" s="1"/>
  <c r="H25" i="1"/>
  <c r="G24" i="1"/>
  <c r="G31" i="1" s="1"/>
  <c r="E24" i="1"/>
  <c r="I24" i="1" s="1"/>
  <c r="I31" i="1" s="1"/>
  <c r="F22" i="1"/>
  <c r="F39" i="1" s="1"/>
  <c r="F43" i="1" s="1"/>
  <c r="E22" i="1"/>
  <c r="D22" i="1"/>
  <c r="D39" i="1" s="1"/>
  <c r="D43" i="1" s="1"/>
  <c r="C22" i="1"/>
  <c r="C39" i="1" s="1"/>
  <c r="C43" i="1" s="1"/>
  <c r="I20" i="1"/>
  <c r="H20" i="1"/>
  <c r="H18" i="1"/>
  <c r="G18" i="1"/>
  <c r="I18" i="1" s="1"/>
  <c r="N18" i="1" s="1"/>
  <c r="N16" i="1"/>
  <c r="H16" i="1"/>
  <c r="J16" i="1" s="1"/>
  <c r="L16" i="1" s="1"/>
  <c r="N14" i="1"/>
  <c r="I14" i="1"/>
  <c r="H14" i="1"/>
  <c r="J14" i="1" s="1"/>
  <c r="L14" i="1" s="1"/>
  <c r="K12" i="1"/>
  <c r="I12" i="1"/>
  <c r="N12" i="1" s="1"/>
  <c r="H12" i="1"/>
  <c r="J12" i="1" s="1"/>
  <c r="L11" i="1"/>
  <c r="I10" i="1"/>
  <c r="N10" i="1" s="1"/>
  <c r="H10" i="1"/>
  <c r="H11" i="1" s="1"/>
  <c r="H8" i="1"/>
  <c r="G8" i="1"/>
  <c r="G22" i="1" s="1"/>
  <c r="D8" i="1"/>
  <c r="I8" i="1" s="1"/>
  <c r="I26" i="1" l="1"/>
  <c r="J18" i="1"/>
  <c r="L18" i="1" s="1"/>
  <c r="E31" i="1"/>
  <c r="E39" i="1" s="1"/>
  <c r="E43" i="1" s="1"/>
  <c r="G39" i="1"/>
  <c r="G43" i="1" s="1"/>
  <c r="H24" i="1"/>
  <c r="H31" i="1" s="1"/>
  <c r="N31" i="1" s="1"/>
  <c r="J10" i="1"/>
  <c r="L10" i="1" s="1"/>
  <c r="I22" i="1"/>
  <c r="I39" i="1" s="1"/>
  <c r="I43" i="1" s="1"/>
  <c r="N8" i="1"/>
  <c r="L12" i="1"/>
  <c r="J8" i="1"/>
  <c r="L8" i="1" s="1"/>
  <c r="H22" i="1"/>
  <c r="H39" i="1" s="1"/>
  <c r="H43" i="1" s="1"/>
  <c r="J31" i="1" l="1"/>
  <c r="N29" i="1" s="1"/>
</calcChain>
</file>

<file path=xl/sharedStrings.xml><?xml version="1.0" encoding="utf-8"?>
<sst xmlns="http://schemas.openxmlformats.org/spreadsheetml/2006/main" count="43" uniqueCount="41">
  <si>
    <t>УТВЕРЖДАЮ</t>
  </si>
  <si>
    <t>Директор ООО УК "Эталон" _____________________Э.В. Цыганова</t>
  </si>
  <si>
    <t>Информация о состоянии лицевого счета д.№ 6 по ул. Дружбы народов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</si>
  <si>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</si>
  <si>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</si>
  <si>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</si>
  <si>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</si>
  <si>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</si>
  <si>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</si>
  <si>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</si>
  <si>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</si>
  <si>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</si>
  <si>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ДЗ</t>
  </si>
  <si>
    <t>Обслуживаемая площадь  - 4179,30 кв.м.</t>
  </si>
  <si>
    <t>Содержание</t>
  </si>
  <si>
    <t>Ремонт</t>
  </si>
  <si>
    <t>С учетом доходов от использования общего имущества</t>
  </si>
  <si>
    <t>Управление</t>
  </si>
  <si>
    <t>ОДН водоснабж</t>
  </si>
  <si>
    <t>ОДН водоотв</t>
  </si>
  <si>
    <t>списала разницу между отчетом и 1С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</si>
  <si>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</si>
  <si>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</si>
  <si>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</si>
  <si>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</si>
  <si>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</si>
  <si>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пени</t>
  </si>
  <si>
    <t>Администрация</t>
  </si>
  <si>
    <t>Пограничники</t>
  </si>
  <si>
    <t>ОАО "РЖД"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</si>
  <si>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</si>
  <si>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</si>
  <si>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</si>
  <si>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</si>
  <si>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</si>
  <si>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</si>
  <si>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</t>
  </si>
  <si>
    <t>ТТК-связь</t>
  </si>
  <si>
    <t>Налог по УСН</t>
  </si>
  <si>
    <t>ВСЕГО по дому</t>
  </si>
  <si>
    <t xml:space="preserve">\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</si>
</sst>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33CC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3" fontId="9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0" xfId="1" applyNumberFormat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4" fontId="9" fillId="0" borderId="0" xfId="1" applyNumberFormat="1" applyFont="1" applyFill="1" applyBorder="1" applyAlignment="1">
      <alignment horizontal="center" wrapText="1"/>
    </xf>
    <xf numFmtId="2" fontId="0" fillId="0" borderId="0" xfId="0" applyNumberFormat="1"/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4" fontId="9" fillId="0" borderId="15" xfId="1" applyNumberFormat="1" applyFont="1" applyBorder="1" applyAlignment="1">
      <alignment horizontal="center"/>
    </xf>
    <xf numFmtId="4" fontId="9" fillId="0" borderId="0" xfId="1" applyNumberFormat="1" applyFont="1"/>
    <xf numFmtId="0" fontId="9" fillId="0" borderId="0" xfId="1" applyFont="1"/>
    <xf numFmtId="0" fontId="6" fillId="0" borderId="9" xfId="1" applyFont="1" applyBorder="1" applyAlignment="1">
      <alignment horizontal="right"/>
    </xf>
    <xf numFmtId="0" fontId="6" fillId="0" borderId="10" xfId="1" applyFont="1" applyBorder="1" applyAlignment="1">
      <alignment horizontal="right"/>
    </xf>
    <xf numFmtId="0" fontId="6" fillId="0" borderId="16" xfId="1" applyFont="1" applyBorder="1" applyAlignment="1">
      <alignment horizontal="right"/>
    </xf>
    <xf numFmtId="3" fontId="6" fillId="0" borderId="15" xfId="1" applyNumberFormat="1" applyFont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4" fontId="1" fillId="0" borderId="0" xfId="1" applyNumberFormat="1"/>
    <xf numFmtId="3" fontId="10" fillId="0" borderId="15" xfId="1" applyNumberFormat="1" applyFont="1" applyBorder="1" applyAlignment="1">
      <alignment horizontal="center"/>
    </xf>
    <xf numFmtId="3" fontId="1" fillId="0" borderId="0" xfId="1" applyNumberFormat="1"/>
    <xf numFmtId="4" fontId="0" fillId="0" borderId="0" xfId="0" applyNumberFormat="1"/>
    <xf numFmtId="0" fontId="9" fillId="0" borderId="16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3" fontId="6" fillId="0" borderId="14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3" fontId="3" fillId="2" borderId="20" xfId="1" applyNumberFormat="1" applyFont="1" applyFill="1" applyBorder="1" applyAlignment="1">
      <alignment horizontal="center"/>
    </xf>
    <xf numFmtId="0" fontId="3" fillId="3" borderId="21" xfId="1" applyFont="1" applyFill="1" applyBorder="1" applyAlignment="1">
      <alignment horizontal="center"/>
    </xf>
    <xf numFmtId="0" fontId="3" fillId="3" borderId="22" xfId="1" applyFont="1" applyFill="1" applyBorder="1" applyAlignment="1">
      <alignment horizontal="center"/>
    </xf>
    <xf numFmtId="3" fontId="3" fillId="3" borderId="22" xfId="1" applyNumberFormat="1" applyFont="1" applyFill="1" applyBorder="1" applyAlignment="1">
      <alignment horizontal="center"/>
    </xf>
    <xf numFmtId="3" fontId="3" fillId="3" borderId="23" xfId="1" applyNumberFormat="1" applyFont="1" applyFill="1" applyBorder="1" applyAlignment="1">
      <alignment horizontal="center"/>
    </xf>
    <xf numFmtId="0" fontId="9" fillId="0" borderId="24" xfId="1" applyFont="1" applyBorder="1" applyAlignment="1">
      <alignment horizontal="left" wrapText="1"/>
    </xf>
    <xf numFmtId="0" fontId="9" fillId="0" borderId="25" xfId="1" applyFont="1" applyBorder="1" applyAlignment="1">
      <alignment horizontal="left" wrapText="1"/>
    </xf>
    <xf numFmtId="3" fontId="9" fillId="0" borderId="26" xfId="1" applyNumberFormat="1" applyFont="1" applyBorder="1" applyAlignment="1">
      <alignment horizontal="center"/>
    </xf>
    <xf numFmtId="1" fontId="9" fillId="0" borderId="26" xfId="1" applyNumberFormat="1" applyFont="1" applyBorder="1" applyAlignment="1">
      <alignment horizontal="center"/>
    </xf>
    <xf numFmtId="0" fontId="9" fillId="4" borderId="0" xfId="1" applyFont="1" applyFill="1"/>
    <xf numFmtId="0" fontId="9" fillId="5" borderId="6" xfId="1" applyFont="1" applyFill="1" applyBorder="1" applyAlignment="1">
      <alignment horizontal="center" wrapText="1"/>
    </xf>
    <xf numFmtId="0" fontId="9" fillId="5" borderId="27" xfId="1" applyFont="1" applyFill="1" applyBorder="1" applyAlignment="1">
      <alignment horizontal="center" wrapText="1"/>
    </xf>
    <xf numFmtId="3" fontId="9" fillId="5" borderId="28" xfId="1" applyNumberFormat="1" applyFont="1" applyFill="1" applyBorder="1" applyAlignment="1">
      <alignment horizontal="center"/>
    </xf>
    <xf numFmtId="1" fontId="9" fillId="5" borderId="28" xfId="1" applyNumberFormat="1" applyFont="1" applyFill="1" applyBorder="1" applyAlignment="1">
      <alignment horizontal="center"/>
    </xf>
    <xf numFmtId="3" fontId="9" fillId="5" borderId="29" xfId="1" applyNumberFormat="1" applyFont="1" applyFill="1" applyBorder="1" applyAlignment="1">
      <alignment horizontal="center"/>
    </xf>
    <xf numFmtId="0" fontId="9" fillId="5" borderId="30" xfId="1" applyFont="1" applyFill="1" applyBorder="1" applyAlignment="1">
      <alignment horizontal="center" wrapText="1"/>
    </xf>
    <xf numFmtId="0" fontId="9" fillId="5" borderId="31" xfId="1" applyFont="1" applyFill="1" applyBorder="1" applyAlignment="1">
      <alignment horizontal="center" wrapText="1"/>
    </xf>
    <xf numFmtId="3" fontId="9" fillId="5" borderId="12" xfId="1" applyNumberFormat="1" applyFont="1" applyFill="1" applyBorder="1" applyAlignment="1">
      <alignment horizontal="center"/>
    </xf>
    <xf numFmtId="1" fontId="9" fillId="5" borderId="12" xfId="1" applyNumberFormat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 wrapText="1"/>
    </xf>
    <xf numFmtId="0" fontId="9" fillId="5" borderId="16" xfId="1" applyFont="1" applyFill="1" applyBorder="1" applyAlignment="1">
      <alignment horizontal="center" wrapText="1"/>
    </xf>
    <xf numFmtId="3" fontId="9" fillId="5" borderId="15" xfId="1" applyNumberFormat="1" applyFont="1" applyFill="1" applyBorder="1" applyAlignment="1">
      <alignment horizontal="center"/>
    </xf>
    <xf numFmtId="1" fontId="9" fillId="5" borderId="15" xfId="1" applyNumberFormat="1" applyFont="1" applyFill="1" applyBorder="1" applyAlignment="1">
      <alignment horizontal="center"/>
    </xf>
    <xf numFmtId="3" fontId="9" fillId="5" borderId="14" xfId="1" applyNumberFormat="1" applyFont="1" applyFill="1" applyBorder="1" applyAlignment="1">
      <alignment horizontal="center"/>
    </xf>
    <xf numFmtId="3" fontId="0" fillId="0" borderId="0" xfId="0" applyNumberFormat="1"/>
    <xf numFmtId="3" fontId="9" fillId="5" borderId="26" xfId="1" applyNumberFormat="1" applyFont="1" applyFill="1" applyBorder="1" applyAlignment="1">
      <alignment horizontal="center"/>
    </xf>
    <xf numFmtId="1" fontId="9" fillId="5" borderId="26" xfId="1" applyNumberFormat="1" applyFont="1" applyFill="1" applyBorder="1" applyAlignment="1">
      <alignment horizontal="center"/>
    </xf>
    <xf numFmtId="0" fontId="9" fillId="5" borderId="17" xfId="1" applyFont="1" applyFill="1" applyBorder="1" applyAlignment="1">
      <alignment horizontal="center" wrapText="1"/>
    </xf>
    <xf numFmtId="0" fontId="9" fillId="5" borderId="25" xfId="1" applyFont="1" applyFill="1" applyBorder="1" applyAlignment="1">
      <alignment horizontal="center" wrapText="1"/>
    </xf>
    <xf numFmtId="3" fontId="9" fillId="5" borderId="32" xfId="1" applyNumberFormat="1" applyFont="1" applyFill="1" applyBorder="1" applyAlignment="1">
      <alignment horizontal="center"/>
    </xf>
    <xf numFmtId="1" fontId="9" fillId="5" borderId="32" xfId="1" applyNumberFormat="1" applyFont="1" applyFill="1" applyBorder="1" applyAlignment="1">
      <alignment horizontal="center"/>
    </xf>
    <xf numFmtId="3" fontId="9" fillId="5" borderId="33" xfId="1" applyNumberFormat="1" applyFont="1" applyFill="1" applyBorder="1" applyAlignment="1">
      <alignment horizontal="center"/>
    </xf>
    <xf numFmtId="0" fontId="9" fillId="0" borderId="34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1" fontId="9" fillId="0" borderId="12" xfId="1" applyNumberFormat="1" applyFont="1" applyBorder="1" applyAlignment="1">
      <alignment horizontal="center"/>
    </xf>
    <xf numFmtId="2" fontId="9" fillId="4" borderId="0" xfId="1" applyNumberFormat="1" applyFont="1" applyFill="1"/>
    <xf numFmtId="2" fontId="9" fillId="0" borderId="0" xfId="1" applyNumberFormat="1" applyFont="1"/>
    <xf numFmtId="0" fontId="3" fillId="2" borderId="3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1" fillId="4" borderId="0" xfId="1" applyNumberFormat="1" applyFill="1"/>
    <xf numFmtId="3" fontId="1" fillId="0" borderId="0" xfId="1" applyNumberFormat="1" applyFill="1"/>
    <xf numFmtId="0" fontId="1" fillId="0" borderId="0" xfId="1" applyFill="1"/>
    <xf numFmtId="0" fontId="3" fillId="0" borderId="17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3" fontId="9" fillId="0" borderId="28" xfId="1" applyNumberFormat="1" applyFont="1" applyBorder="1" applyAlignment="1">
      <alignment horizontal="center"/>
    </xf>
    <xf numFmtId="3" fontId="9" fillId="0" borderId="29" xfId="1" applyNumberFormat="1" applyFont="1" applyFill="1" applyBorder="1" applyAlignment="1">
      <alignment horizontal="center"/>
    </xf>
    <xf numFmtId="0" fontId="9" fillId="0" borderId="9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3" fontId="9" fillId="0" borderId="13" xfId="1" applyNumberFormat="1" applyFont="1" applyFill="1" applyBorder="1" applyAlignment="1">
      <alignment horizontal="center"/>
    </xf>
    <xf numFmtId="0" fontId="6" fillId="0" borderId="25" xfId="1" applyFont="1" applyBorder="1" applyAlignment="1">
      <alignment horizontal="left"/>
    </xf>
    <xf numFmtId="3" fontId="6" fillId="0" borderId="32" xfId="1" applyNumberFormat="1" applyFont="1" applyBorder="1" applyAlignment="1">
      <alignment horizontal="center"/>
    </xf>
    <xf numFmtId="3" fontId="9" fillId="0" borderId="32" xfId="1" applyNumberFormat="1" applyFont="1" applyBorder="1" applyAlignment="1">
      <alignment horizontal="center"/>
    </xf>
    <xf numFmtId="3" fontId="6" fillId="0" borderId="33" xfId="1" applyNumberFormat="1" applyFont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3" fontId="3" fillId="2" borderId="37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center" wrapText="1"/>
    </xf>
    <xf numFmtId="0" fontId="9" fillId="3" borderId="27" xfId="1" applyFont="1" applyFill="1" applyBorder="1" applyAlignment="1">
      <alignment horizontal="center" wrapText="1"/>
    </xf>
    <xf numFmtId="3" fontId="9" fillId="3" borderId="15" xfId="1" applyNumberFormat="1" applyFont="1" applyFill="1" applyBorder="1" applyAlignment="1">
      <alignment horizontal="center"/>
    </xf>
    <xf numFmtId="4" fontId="9" fillId="3" borderId="32" xfId="1" applyNumberFormat="1" applyFont="1" applyFill="1" applyBorder="1" applyAlignment="1">
      <alignment horizontal="center"/>
    </xf>
    <xf numFmtId="0" fontId="11" fillId="0" borderId="38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/>
    <xf numFmtId="0" fontId="9" fillId="3" borderId="35" xfId="1" applyFont="1" applyFill="1" applyBorder="1" applyAlignment="1">
      <alignment horizontal="center" wrapText="1"/>
    </xf>
    <xf numFmtId="0" fontId="9" fillId="3" borderId="16" xfId="1" applyFont="1" applyFill="1" applyBorder="1" applyAlignment="1">
      <alignment horizontal="center" wrapText="1"/>
    </xf>
    <xf numFmtId="0" fontId="9" fillId="3" borderId="24" xfId="1" applyFont="1" applyFill="1" applyBorder="1" applyAlignment="1">
      <alignment horizontal="center" wrapText="1"/>
    </xf>
    <xf numFmtId="0" fontId="9" fillId="3" borderId="25" xfId="1" applyFont="1" applyFill="1" applyBorder="1" applyAlignment="1">
      <alignment horizontal="center" wrapText="1"/>
    </xf>
    <xf numFmtId="0" fontId="6" fillId="0" borderId="21" xfId="1" applyFont="1" applyBorder="1" applyAlignment="1">
      <alignment horizontal="left"/>
    </xf>
    <xf numFmtId="0" fontId="6" fillId="0" borderId="22" xfId="1" applyFont="1" applyBorder="1" applyAlignment="1">
      <alignment horizontal="left"/>
    </xf>
    <xf numFmtId="0" fontId="6" fillId="0" borderId="23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workbookViewId="0">
      <selection activeCell="D46" sqref="D46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4.6640625" hidden="1" customWidth="1"/>
    <col min="11" max="11" width="10.109375" hidden="1" customWidth="1"/>
    <col min="12" max="13" width="10.6640625" hidden="1" customWidth="1"/>
    <col min="14" max="15" width="0" hidden="1" customWidth="1"/>
  </cols>
  <sheetData>
    <row r="1" spans="1:15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15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15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5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5" ht="48.6" thickBot="1" x14ac:dyDescent="0.35">
      <c r="A5" s="6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0"/>
      <c r="K5" s="1">
        <v>62</v>
      </c>
      <c r="L5" s="1"/>
      <c r="M5" t="s">
        <v>12</v>
      </c>
    </row>
    <row r="6" spans="1:15" x14ac:dyDescent="0.3">
      <c r="A6" s="11">
        <v>1</v>
      </c>
      <c r="B6" s="12"/>
      <c r="C6" s="13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5">
        <v>8</v>
      </c>
      <c r="J6" s="10"/>
      <c r="K6" s="1"/>
      <c r="L6" s="1"/>
    </row>
    <row r="7" spans="1:15" x14ac:dyDescent="0.3">
      <c r="A7" s="16" t="s">
        <v>13</v>
      </c>
      <c r="B7" s="17"/>
      <c r="C7" s="17"/>
      <c r="D7" s="17"/>
      <c r="E7" s="17"/>
      <c r="F7" s="17"/>
      <c r="G7" s="17"/>
      <c r="H7" s="17"/>
      <c r="I7" s="18"/>
      <c r="J7" s="10"/>
      <c r="K7" s="1"/>
      <c r="L7" s="1"/>
    </row>
    <row r="8" spans="1:15" x14ac:dyDescent="0.3">
      <c r="A8" s="19" t="s">
        <v>14</v>
      </c>
      <c r="B8" s="20"/>
      <c r="C8" s="21">
        <v>-1728.14</v>
      </c>
      <c r="D8" s="22">
        <f>113731.43</f>
        <v>113731.43</v>
      </c>
      <c r="E8" s="21">
        <v>870381</v>
      </c>
      <c r="F8" s="21">
        <v>870381.02</v>
      </c>
      <c r="G8" s="21">
        <f>860281.9</f>
        <v>860281.9</v>
      </c>
      <c r="H8" s="21">
        <f>C8+E8-F8</f>
        <v>-1728.1600000000326</v>
      </c>
      <c r="I8" s="22">
        <f>D8+E8-G8</f>
        <v>123830.52999999991</v>
      </c>
      <c r="J8" s="23">
        <f>H8-I8</f>
        <v>-125558.68999999994</v>
      </c>
      <c r="K8" s="24">
        <v>125558.69</v>
      </c>
      <c r="L8" s="25">
        <f>K8+J8</f>
        <v>0</v>
      </c>
      <c r="M8" s="26">
        <v>123830.53</v>
      </c>
      <c r="N8" s="26">
        <f>M8-I8</f>
        <v>0</v>
      </c>
    </row>
    <row r="9" spans="1:15" x14ac:dyDescent="0.3">
      <c r="A9" s="19"/>
      <c r="B9" s="20"/>
      <c r="C9" s="21"/>
      <c r="D9" s="27"/>
      <c r="E9" s="21"/>
      <c r="F9" s="21"/>
      <c r="G9" s="21"/>
      <c r="H9" s="21"/>
      <c r="I9" s="27"/>
      <c r="J9" s="24"/>
      <c r="K9" s="24"/>
      <c r="L9" s="25"/>
      <c r="M9" s="26"/>
    </row>
    <row r="10" spans="1:15" x14ac:dyDescent="0.3">
      <c r="A10" s="19" t="s">
        <v>15</v>
      </c>
      <c r="B10" s="20"/>
      <c r="C10" s="28">
        <v>-452403.32</v>
      </c>
      <c r="D10" s="22">
        <v>74731.289999999994</v>
      </c>
      <c r="E10" s="29">
        <v>432056.04</v>
      </c>
      <c r="F10" s="28">
        <v>288202</v>
      </c>
      <c r="G10" s="21">
        <v>464611.87</v>
      </c>
      <c r="H10" s="21">
        <f>C10+E10-F10</f>
        <v>-308549.28000000003</v>
      </c>
      <c r="I10" s="22">
        <f>D10+E10-G10</f>
        <v>42175.459999999963</v>
      </c>
      <c r="J10" s="30">
        <f>H11-I10-I40</f>
        <v>-309224.74</v>
      </c>
      <c r="K10" s="31">
        <v>309224.74</v>
      </c>
      <c r="L10" s="30">
        <f>K10+J10</f>
        <v>0</v>
      </c>
      <c r="M10" s="26">
        <v>42175.46</v>
      </c>
      <c r="N10" s="26">
        <f>M10-I10</f>
        <v>0</v>
      </c>
    </row>
    <row r="11" spans="1:15" x14ac:dyDescent="0.3">
      <c r="A11" s="32" t="s">
        <v>16</v>
      </c>
      <c r="B11" s="33"/>
      <c r="C11" s="33"/>
      <c r="D11" s="33"/>
      <c r="E11" s="33"/>
      <c r="F11" s="33"/>
      <c r="G11" s="34"/>
      <c r="H11" s="35">
        <f>H10+H40</f>
        <v>-267049.28000000003</v>
      </c>
      <c r="I11" s="36"/>
      <c r="J11" s="37">
        <v>486447.61</v>
      </c>
      <c r="K11" s="1">
        <v>486447.61</v>
      </c>
      <c r="L11" s="37">
        <f>K11-J11</f>
        <v>0</v>
      </c>
      <c r="M11" s="26"/>
    </row>
    <row r="12" spans="1:15" x14ac:dyDescent="0.3">
      <c r="A12" s="19" t="s">
        <v>17</v>
      </c>
      <c r="B12" s="20"/>
      <c r="C12" s="28">
        <v>0.3999999999650754</v>
      </c>
      <c r="D12" s="22">
        <v>22896.419999999984</v>
      </c>
      <c r="E12" s="28">
        <v>173023.02</v>
      </c>
      <c r="F12" s="38">
        <v>173023.42</v>
      </c>
      <c r="G12" s="21">
        <v>171235.1</v>
      </c>
      <c r="H12" s="21">
        <f>C12+E12-F12</f>
        <v>0</v>
      </c>
      <c r="I12" s="22">
        <f>D12+E12-G12</f>
        <v>24684.339999999967</v>
      </c>
      <c r="J12" s="39">
        <f>H12-I12</f>
        <v>-24684.339999999967</v>
      </c>
      <c r="K12" s="1">
        <f>24684.34</f>
        <v>24684.34</v>
      </c>
      <c r="L12" s="37">
        <f>K12+J12</f>
        <v>3.2741809263825417E-11</v>
      </c>
      <c r="M12" s="26">
        <v>24684.34</v>
      </c>
      <c r="N12" s="26">
        <f>M12-I12</f>
        <v>3.2741809263825417E-11</v>
      </c>
    </row>
    <row r="13" spans="1:15" x14ac:dyDescent="0.3">
      <c r="A13" s="19"/>
      <c r="B13" s="20"/>
      <c r="C13" s="28"/>
      <c r="D13" s="22"/>
      <c r="E13" s="28"/>
      <c r="F13" s="28"/>
      <c r="G13" s="21"/>
      <c r="H13" s="21"/>
      <c r="I13" s="22"/>
      <c r="J13" s="1"/>
      <c r="K13" s="1"/>
      <c r="L13" s="37"/>
      <c r="M13" s="26"/>
    </row>
    <row r="14" spans="1:15" x14ac:dyDescent="0.3">
      <c r="A14" s="19" t="s">
        <v>18</v>
      </c>
      <c r="B14" s="20"/>
      <c r="C14" s="28">
        <v>-31.5</v>
      </c>
      <c r="D14" s="22">
        <v>-31.3</v>
      </c>
      <c r="E14" s="28">
        <v>0.43</v>
      </c>
      <c r="F14" s="28">
        <v>-0.2</v>
      </c>
      <c r="G14" s="21">
        <v>0</v>
      </c>
      <c r="H14" s="21">
        <f>C14+E14-F14</f>
        <v>-30.87</v>
      </c>
      <c r="I14" s="22">
        <f>D14+E14-G14</f>
        <v>-30.87</v>
      </c>
      <c r="J14" s="39">
        <f>H14-I14</f>
        <v>0</v>
      </c>
      <c r="K14" s="1">
        <v>0</v>
      </c>
      <c r="L14" s="40">
        <f>K14+J14</f>
        <v>0</v>
      </c>
      <c r="M14">
        <v>-30.87</v>
      </c>
      <c r="N14" s="40">
        <f>M14-I14</f>
        <v>0</v>
      </c>
    </row>
    <row r="15" spans="1:15" x14ac:dyDescent="0.3">
      <c r="A15" s="19"/>
      <c r="B15" s="20"/>
      <c r="C15" s="28"/>
      <c r="D15" s="22"/>
      <c r="E15" s="28"/>
      <c r="F15" s="28"/>
      <c r="G15" s="21"/>
      <c r="H15" s="21"/>
      <c r="I15" s="22"/>
      <c r="J15" s="1"/>
      <c r="K15" s="1"/>
      <c r="L15" s="40"/>
      <c r="M15" s="40"/>
    </row>
    <row r="16" spans="1:15" x14ac:dyDescent="0.3">
      <c r="A16" s="19" t="s">
        <v>19</v>
      </c>
      <c r="B16" s="20"/>
      <c r="C16" s="28">
        <v>-25.89000000003989</v>
      </c>
      <c r="D16" s="22">
        <v>-11.67</v>
      </c>
      <c r="E16" s="28">
        <v>-14.22</v>
      </c>
      <c r="F16" s="28">
        <v>0</v>
      </c>
      <c r="G16" s="21">
        <v>0</v>
      </c>
      <c r="H16" s="21">
        <f>C16+E16-F16+14.22+14.22</f>
        <v>-11.67000000003989</v>
      </c>
      <c r="I16" s="22">
        <v>-11.67</v>
      </c>
      <c r="J16" s="39">
        <f>H16-I16</f>
        <v>-3.9889869185572024E-11</v>
      </c>
      <c r="K16" s="1">
        <v>0</v>
      </c>
      <c r="L16" s="40">
        <f>K16+J16</f>
        <v>-3.9889869185572024E-11</v>
      </c>
      <c r="M16" s="40">
        <v>-11.67</v>
      </c>
      <c r="N16" s="40">
        <f>M16-I16</f>
        <v>0</v>
      </c>
      <c r="O16" t="s">
        <v>20</v>
      </c>
    </row>
    <row r="17" spans="1:14" x14ac:dyDescent="0.3">
      <c r="A17" s="19"/>
      <c r="B17" s="20"/>
      <c r="C17" s="28"/>
      <c r="D17" s="22"/>
      <c r="E17" s="28"/>
      <c r="F17" s="28"/>
      <c r="G17" s="21"/>
      <c r="H17" s="21"/>
      <c r="I17" s="22"/>
      <c r="J17" s="1"/>
      <c r="K17" s="1"/>
      <c r="L17" s="40"/>
      <c r="M17" s="40"/>
    </row>
    <row r="18" spans="1:14" x14ac:dyDescent="0.3">
      <c r="A18" s="19" t="s">
        <v>21</v>
      </c>
      <c r="B18" s="20"/>
      <c r="C18" s="28">
        <v>9.9999999511055648E-3</v>
      </c>
      <c r="D18" s="22">
        <v>11405.46</v>
      </c>
      <c r="E18" s="28">
        <v>45898.57</v>
      </c>
      <c r="F18" s="28">
        <v>45898.61</v>
      </c>
      <c r="G18" s="21">
        <f>46197.11+0.04</f>
        <v>46197.15</v>
      </c>
      <c r="H18" s="21">
        <f>C18+E18-F18</f>
        <v>-3.000000004976755E-2</v>
      </c>
      <c r="I18" s="22">
        <f>D18+E18-G18</f>
        <v>11106.879999999997</v>
      </c>
      <c r="J18" s="39">
        <f>H18-I18</f>
        <v>-11106.910000000047</v>
      </c>
      <c r="K18" s="1">
        <v>11106.91</v>
      </c>
      <c r="L18" s="40">
        <f>K18+J18</f>
        <v>-4.7293724492192268E-11</v>
      </c>
      <c r="M18">
        <v>11106.88</v>
      </c>
      <c r="N18" s="40">
        <f>M18-I18</f>
        <v>0</v>
      </c>
    </row>
    <row r="19" spans="1:14" x14ac:dyDescent="0.3">
      <c r="A19" s="19"/>
      <c r="B19" s="20"/>
      <c r="C19" s="28"/>
      <c r="D19" s="22"/>
      <c r="E19" s="28"/>
      <c r="F19" s="28"/>
      <c r="G19" s="21"/>
      <c r="H19" s="21"/>
      <c r="I19" s="22"/>
      <c r="J19" s="1"/>
      <c r="K19" s="1"/>
      <c r="M19" s="40"/>
    </row>
    <row r="20" spans="1:14" x14ac:dyDescent="0.3">
      <c r="A20" s="19" t="s">
        <v>22</v>
      </c>
      <c r="B20" s="41"/>
      <c r="C20" s="28">
        <v>6.0799999999906866</v>
      </c>
      <c r="D20" s="28">
        <v>1.3212542171459063E-11</v>
      </c>
      <c r="E20" s="28"/>
      <c r="F20" s="28"/>
      <c r="G20" s="28"/>
      <c r="H20" s="28">
        <f>C20+E20-F20</f>
        <v>6.0799999999906866</v>
      </c>
      <c r="I20" s="22">
        <f>D20+E20-G20</f>
        <v>1.3212542171459063E-11</v>
      </c>
      <c r="M20">
        <v>0</v>
      </c>
    </row>
    <row r="21" spans="1:14" ht="15" thickBot="1" x14ac:dyDescent="0.35">
      <c r="A21" s="42"/>
      <c r="B21" s="43"/>
      <c r="C21" s="35"/>
      <c r="D21" s="44"/>
      <c r="E21" s="45"/>
      <c r="F21" s="45"/>
      <c r="G21" s="35"/>
      <c r="H21" s="21"/>
      <c r="I21" s="22"/>
      <c r="J21" s="1"/>
      <c r="K21" s="1"/>
      <c r="L21" s="1"/>
      <c r="M21" s="40"/>
    </row>
    <row r="22" spans="1:14" ht="15" thickBot="1" x14ac:dyDescent="0.35">
      <c r="A22" s="46" t="s">
        <v>23</v>
      </c>
      <c r="B22" s="47"/>
      <c r="C22" s="48">
        <f>C8+C10+C12+C14+C16+C18+C20</f>
        <v>-454182.3600000001</v>
      </c>
      <c r="D22" s="48">
        <f t="shared" ref="D22:I22" si="0">D8+D10+D12+D14+D16+D18+D20</f>
        <v>222721.62999999995</v>
      </c>
      <c r="E22" s="48">
        <f t="shared" si="0"/>
        <v>1521344.84</v>
      </c>
      <c r="F22" s="48">
        <f t="shared" si="0"/>
        <v>1377504.85</v>
      </c>
      <c r="G22" s="48">
        <f t="shared" si="0"/>
        <v>1542326.02</v>
      </c>
      <c r="H22" s="48">
        <f t="shared" si="0"/>
        <v>-310313.93000000011</v>
      </c>
      <c r="I22" s="48">
        <f t="shared" si="0"/>
        <v>201754.66999999984</v>
      </c>
      <c r="J22" s="1"/>
      <c r="K22" s="1"/>
      <c r="L22" s="1"/>
    </row>
    <row r="23" spans="1:14" hidden="1" x14ac:dyDescent="0.3">
      <c r="A23" s="49"/>
      <c r="B23" s="50"/>
      <c r="C23" s="51"/>
      <c r="D23" s="51"/>
      <c r="E23" s="51"/>
      <c r="F23" s="51"/>
      <c r="G23" s="51"/>
      <c r="H23" s="51"/>
      <c r="I23" s="52"/>
      <c r="J23" s="1"/>
      <c r="K23" s="1"/>
      <c r="L23" s="1"/>
    </row>
    <row r="24" spans="1:14" ht="29.25" customHeight="1" thickBot="1" x14ac:dyDescent="0.35">
      <c r="A24" s="53" t="s">
        <v>24</v>
      </c>
      <c r="B24" s="54"/>
      <c r="C24" s="55">
        <v>1463105.8799999997</v>
      </c>
      <c r="D24" s="55">
        <v>79460.499999999884</v>
      </c>
      <c r="E24" s="56">
        <f>SUM(E25:E29)</f>
        <v>693421.26</v>
      </c>
      <c r="F24" s="56">
        <v>489076</v>
      </c>
      <c r="G24" s="55">
        <f>SUM(G25:G29)</f>
        <v>679652.77</v>
      </c>
      <c r="H24" s="55">
        <f>C24+E24-F24</f>
        <v>1667451.1399999997</v>
      </c>
      <c r="I24" s="55">
        <f>D24+E24-G24</f>
        <v>93228.989999999874</v>
      </c>
      <c r="J24" s="57"/>
      <c r="K24" s="31"/>
      <c r="L24" s="31"/>
    </row>
    <row r="25" spans="1:14" ht="29.25" hidden="1" customHeight="1" thickBot="1" x14ac:dyDescent="0.35">
      <c r="A25" s="58" t="s">
        <v>25</v>
      </c>
      <c r="B25" s="59"/>
      <c r="C25" s="60">
        <v>1397012.93</v>
      </c>
      <c r="D25" s="60">
        <v>79466.75</v>
      </c>
      <c r="E25" s="61">
        <v>667467.36</v>
      </c>
      <c r="F25" s="61"/>
      <c r="G25" s="60">
        <v>654382.69999999995</v>
      </c>
      <c r="H25" s="60">
        <f t="shared" ref="H25:H29" si="1">C25+E25-F25</f>
        <v>2064480.29</v>
      </c>
      <c r="I25" s="62">
        <f t="shared" ref="I25:I29" si="2">D25+E25-G25</f>
        <v>92551.410000000033</v>
      </c>
      <c r="J25" s="57"/>
      <c r="K25" s="31"/>
      <c r="L25" s="31"/>
      <c r="M25">
        <v>92551.41</v>
      </c>
      <c r="N25" s="40">
        <f>M25-I25</f>
        <v>0</v>
      </c>
    </row>
    <row r="26" spans="1:14" ht="29.25" hidden="1" customHeight="1" x14ac:dyDescent="0.3">
      <c r="A26" s="63" t="s">
        <v>26</v>
      </c>
      <c r="B26" s="64"/>
      <c r="C26" s="65"/>
      <c r="D26" s="65">
        <v>0</v>
      </c>
      <c r="E26" s="66">
        <f>745.9-36.72</f>
        <v>709.18</v>
      </c>
      <c r="F26" s="66"/>
      <c r="G26" s="65">
        <f>745.9-36.72</f>
        <v>709.18</v>
      </c>
      <c r="H26" s="65"/>
      <c r="I26" s="62">
        <f t="shared" si="2"/>
        <v>0</v>
      </c>
      <c r="J26" s="57"/>
      <c r="K26" s="31"/>
      <c r="L26" s="30"/>
    </row>
    <row r="27" spans="1:14" ht="29.25" hidden="1" customHeight="1" x14ac:dyDescent="0.3">
      <c r="A27" s="67" t="s">
        <v>27</v>
      </c>
      <c r="B27" s="68"/>
      <c r="C27" s="69">
        <v>40160.509999999995</v>
      </c>
      <c r="D27" s="69">
        <v>-620</v>
      </c>
      <c r="E27" s="70">
        <v>17113.759999999998</v>
      </c>
      <c r="F27" s="70"/>
      <c r="G27" s="69">
        <v>16493.759999999998</v>
      </c>
      <c r="H27" s="69">
        <f t="shared" si="1"/>
        <v>57274.26999999999</v>
      </c>
      <c r="I27" s="71">
        <f t="shared" si="2"/>
        <v>0</v>
      </c>
      <c r="J27" s="57"/>
      <c r="K27" s="31"/>
      <c r="L27" s="31"/>
      <c r="M27" s="72"/>
    </row>
    <row r="28" spans="1:14" ht="29.25" hidden="1" customHeight="1" x14ac:dyDescent="0.3">
      <c r="A28" s="67" t="s">
        <v>28</v>
      </c>
      <c r="B28" s="68"/>
      <c r="C28" s="73"/>
      <c r="D28" s="73">
        <v>0</v>
      </c>
      <c r="E28" s="74"/>
      <c r="F28" s="74"/>
      <c r="G28" s="73"/>
      <c r="H28" s="73"/>
      <c r="I28" s="71">
        <f t="shared" si="2"/>
        <v>0</v>
      </c>
      <c r="J28" s="57"/>
      <c r="K28" s="31"/>
      <c r="L28" s="31"/>
      <c r="M28" s="40">
        <v>55</v>
      </c>
    </row>
    <row r="29" spans="1:14" ht="29.25" hidden="1" customHeight="1" thickBot="1" x14ac:dyDescent="0.35">
      <c r="A29" s="75" t="s">
        <v>29</v>
      </c>
      <c r="B29" s="76"/>
      <c r="C29" s="77">
        <v>19973.88</v>
      </c>
      <c r="D29" s="77">
        <v>613.75</v>
      </c>
      <c r="E29" s="78">
        <v>8130.96</v>
      </c>
      <c r="F29" s="78"/>
      <c r="G29" s="77">
        <v>8067.13</v>
      </c>
      <c r="H29" s="77">
        <f t="shared" si="1"/>
        <v>28104.84</v>
      </c>
      <c r="I29" s="79">
        <f t="shared" si="2"/>
        <v>677.57999999999902</v>
      </c>
      <c r="J29" s="57"/>
      <c r="K29" s="31"/>
      <c r="L29" s="31"/>
      <c r="M29">
        <v>1726869.95</v>
      </c>
      <c r="N29" s="40">
        <f>M29-J31</f>
        <v>0</v>
      </c>
    </row>
    <row r="30" spans="1:14" ht="78" customHeight="1" x14ac:dyDescent="0.3">
      <c r="A30" s="80" t="s">
        <v>30</v>
      </c>
      <c r="B30" s="81"/>
      <c r="C30" s="21">
        <v>122331.22999999998</v>
      </c>
      <c r="D30" s="21"/>
      <c r="E30" s="82">
        <v>30316.57</v>
      </c>
      <c r="F30" s="82"/>
      <c r="G30" s="21">
        <v>30316.57</v>
      </c>
      <c r="H30" s="21">
        <f>C30+E30-F30</f>
        <v>152647.79999999999</v>
      </c>
      <c r="I30" s="21"/>
      <c r="J30" s="83"/>
      <c r="K30" s="31"/>
      <c r="L30" s="31"/>
      <c r="M30" s="30">
        <v>86</v>
      </c>
      <c r="N30" s="84"/>
    </row>
    <row r="31" spans="1:14" ht="15" thickBot="1" x14ac:dyDescent="0.35">
      <c r="A31" s="85" t="s">
        <v>23</v>
      </c>
      <c r="B31" s="86"/>
      <c r="C31" s="87">
        <f>C24+C30</f>
        <v>1585437.1099999996</v>
      </c>
      <c r="D31" s="87">
        <f t="shared" ref="D31:I31" si="3">D24+D30</f>
        <v>79460.499999999884</v>
      </c>
      <c r="E31" s="87">
        <f t="shared" si="3"/>
        <v>723737.83</v>
      </c>
      <c r="F31" s="87">
        <f t="shared" si="3"/>
        <v>489076</v>
      </c>
      <c r="G31" s="87">
        <f t="shared" si="3"/>
        <v>709969.34</v>
      </c>
      <c r="H31" s="87">
        <f t="shared" si="3"/>
        <v>1820098.9399999997</v>
      </c>
      <c r="I31" s="87">
        <f t="shared" si="3"/>
        <v>93228.989999999874</v>
      </c>
      <c r="J31" s="88">
        <f>H31-I31</f>
        <v>1726869.9499999997</v>
      </c>
      <c r="K31" s="89"/>
      <c r="L31" s="90"/>
      <c r="M31">
        <v>1820098.94</v>
      </c>
      <c r="N31" s="40">
        <f>M31-H31</f>
        <v>0</v>
      </c>
    </row>
    <row r="32" spans="1:14" ht="15" hidden="1" thickBot="1" x14ac:dyDescent="0.35">
      <c r="A32" s="91"/>
      <c r="B32" s="92"/>
      <c r="C32" s="92"/>
      <c r="D32" s="92"/>
      <c r="E32" s="92"/>
      <c r="F32" s="92"/>
      <c r="G32" s="92"/>
      <c r="H32" s="92"/>
      <c r="I32" s="93"/>
      <c r="K32" s="72"/>
    </row>
    <row r="33" spans="1:14" ht="15" customHeight="1" x14ac:dyDescent="0.3">
      <c r="A33" s="94" t="s">
        <v>31</v>
      </c>
      <c r="B33" s="81"/>
      <c r="C33" s="95">
        <v>1433.7599999999511</v>
      </c>
      <c r="D33" s="95">
        <v>-6.8212102632969618E-11</v>
      </c>
      <c r="E33" s="95"/>
      <c r="F33" s="95"/>
      <c r="G33" s="95"/>
      <c r="H33" s="95">
        <f>C33+E33-F33</f>
        <v>1433.7599999999511</v>
      </c>
      <c r="I33" s="96">
        <f>D33+E33-G33</f>
        <v>-6.8212102632969618E-11</v>
      </c>
    </row>
    <row r="34" spans="1:14" ht="15" customHeight="1" x14ac:dyDescent="0.3">
      <c r="A34" s="97" t="s">
        <v>32</v>
      </c>
      <c r="B34" s="98"/>
      <c r="C34" s="28">
        <v>7796.4099999999453</v>
      </c>
      <c r="D34" s="28">
        <v>-2.9103830456733704E-11</v>
      </c>
      <c r="E34" s="28"/>
      <c r="F34" s="28"/>
      <c r="G34" s="28"/>
      <c r="H34" s="28">
        <f>C34+E34-F34</f>
        <v>7796.4099999999453</v>
      </c>
      <c r="I34" s="99">
        <f>D34+E34-G34</f>
        <v>-2.9103830456733704E-11</v>
      </c>
    </row>
    <row r="35" spans="1:14" x14ac:dyDescent="0.3">
      <c r="A35" s="19" t="s">
        <v>33</v>
      </c>
      <c r="B35" s="41"/>
      <c r="C35" s="28">
        <v>-20660.839999999676</v>
      </c>
      <c r="D35" s="28">
        <v>-2.6648194761946797E-10</v>
      </c>
      <c r="E35" s="28"/>
      <c r="F35" s="28"/>
      <c r="G35" s="28"/>
      <c r="H35" s="28">
        <f>C35+E35-F35</f>
        <v>-20660.839999999676</v>
      </c>
      <c r="I35" s="99">
        <f>D35+E35-G35</f>
        <v>-2.6648194761946797E-10</v>
      </c>
    </row>
    <row r="36" spans="1:14" x14ac:dyDescent="0.3">
      <c r="A36" s="19" t="s">
        <v>34</v>
      </c>
      <c r="B36" s="41"/>
      <c r="C36" s="28">
        <v>0</v>
      </c>
      <c r="D36" s="28">
        <v>130.2800000000102</v>
      </c>
      <c r="E36" s="28"/>
      <c r="F36" s="28"/>
      <c r="G36" s="28">
        <v>130.28</v>
      </c>
      <c r="H36" s="28">
        <f>C36+E36-F36</f>
        <v>0</v>
      </c>
      <c r="I36" s="99">
        <f>D36+E36-G36</f>
        <v>1.0203393685515039E-11</v>
      </c>
    </row>
    <row r="37" spans="1:14" ht="15" thickBot="1" x14ac:dyDescent="0.35">
      <c r="A37" s="42"/>
      <c r="B37" s="100"/>
      <c r="C37" s="101">
        <v>0</v>
      </c>
      <c r="D37" s="101"/>
      <c r="E37" s="101"/>
      <c r="F37" s="101"/>
      <c r="G37" s="101"/>
      <c r="H37" s="102">
        <f>C37+E37-F37</f>
        <v>0</v>
      </c>
      <c r="I37" s="103"/>
      <c r="M37" s="40"/>
    </row>
    <row r="38" spans="1:14" ht="15" thickBot="1" x14ac:dyDescent="0.35">
      <c r="A38" s="46" t="s">
        <v>23</v>
      </c>
      <c r="B38" s="104"/>
      <c r="C38" s="105">
        <f t="shared" ref="C38:I38" si="4">C33+C34+C35+C36</f>
        <v>-11430.66999999978</v>
      </c>
      <c r="D38" s="105">
        <f t="shared" si="4"/>
        <v>130.27999999964641</v>
      </c>
      <c r="E38" s="105">
        <f t="shared" si="4"/>
        <v>0</v>
      </c>
      <c r="F38" s="105">
        <f t="shared" si="4"/>
        <v>0</v>
      </c>
      <c r="G38" s="105">
        <f t="shared" si="4"/>
        <v>130.28</v>
      </c>
      <c r="H38" s="105">
        <f t="shared" si="4"/>
        <v>-11430.66999999978</v>
      </c>
      <c r="I38" s="105">
        <f t="shared" si="4"/>
        <v>-3.5359448702365626E-10</v>
      </c>
    </row>
    <row r="39" spans="1:14" ht="15" thickBot="1" x14ac:dyDescent="0.35">
      <c r="A39" s="106" t="s">
        <v>35</v>
      </c>
      <c r="B39" s="107"/>
      <c r="C39" s="48">
        <f>C22+C31+C38</f>
        <v>1119824.0799999998</v>
      </c>
      <c r="D39" s="48">
        <f t="shared" ref="D39:I39" si="5">D22+D31+D38</f>
        <v>302312.40999999945</v>
      </c>
      <c r="E39" s="48">
        <f t="shared" si="5"/>
        <v>2245082.67</v>
      </c>
      <c r="F39" s="48">
        <f t="shared" si="5"/>
        <v>1866580.85</v>
      </c>
      <c r="G39" s="48">
        <f t="shared" si="5"/>
        <v>2252425.6399999997</v>
      </c>
      <c r="H39" s="48">
        <f t="shared" si="5"/>
        <v>1498354.3399999999</v>
      </c>
      <c r="I39" s="48">
        <f t="shared" si="5"/>
        <v>294983.65999999933</v>
      </c>
    </row>
    <row r="40" spans="1:14" s="114" customFormat="1" ht="60" customHeight="1" thickBot="1" x14ac:dyDescent="0.35">
      <c r="A40" s="108" t="s">
        <v>36</v>
      </c>
      <c r="B40" s="109"/>
      <c r="C40" s="110">
        <v>40687</v>
      </c>
      <c r="D40" s="110">
        <v>2000</v>
      </c>
      <c r="E40" s="110">
        <v>-1000</v>
      </c>
      <c r="F40" s="110">
        <v>187</v>
      </c>
      <c r="G40" s="110">
        <f>G41+G42</f>
        <v>1000</v>
      </c>
      <c r="H40" s="111">
        <v>41500</v>
      </c>
      <c r="I40" s="110">
        <f>SUM(I41:I42)</f>
        <v>0</v>
      </c>
      <c r="J40" s="112"/>
      <c r="K40" s="113"/>
      <c r="L40" s="113"/>
      <c r="M40" s="113"/>
      <c r="N40" s="113"/>
    </row>
    <row r="41" spans="1:14" s="114" customFormat="1" ht="23.25" customHeight="1" x14ac:dyDescent="0.3">
      <c r="A41" s="115" t="s">
        <v>37</v>
      </c>
      <c r="B41" s="116"/>
      <c r="C41" s="110"/>
      <c r="D41" s="110">
        <v>2000</v>
      </c>
      <c r="E41" s="110">
        <v>-1000</v>
      </c>
      <c r="F41" s="110"/>
      <c r="G41" s="110">
        <v>1000</v>
      </c>
      <c r="H41" s="28"/>
      <c r="I41" s="110">
        <v>0</v>
      </c>
    </row>
    <row r="42" spans="1:14" ht="23.25" customHeight="1" thickBot="1" x14ac:dyDescent="0.35">
      <c r="A42" s="117" t="s">
        <v>38</v>
      </c>
      <c r="B42" s="118"/>
      <c r="C42" s="110"/>
      <c r="D42" s="110"/>
      <c r="E42" s="110"/>
      <c r="F42" s="110">
        <v>187</v>
      </c>
      <c r="G42" s="110"/>
      <c r="H42" s="28"/>
      <c r="I42" s="110"/>
    </row>
    <row r="43" spans="1:14" ht="15" thickBot="1" x14ac:dyDescent="0.35">
      <c r="A43" s="106" t="s">
        <v>39</v>
      </c>
      <c r="B43" s="107"/>
      <c r="C43" s="48">
        <f t="shared" ref="C43:I43" si="6">C39+C40</f>
        <v>1160511.0799999998</v>
      </c>
      <c r="D43" s="48">
        <f t="shared" si="6"/>
        <v>304312.40999999945</v>
      </c>
      <c r="E43" s="48">
        <f t="shared" si="6"/>
        <v>2244082.67</v>
      </c>
      <c r="F43" s="48">
        <f t="shared" si="6"/>
        <v>1866767.85</v>
      </c>
      <c r="G43" s="48">
        <f t="shared" si="6"/>
        <v>2253425.6399999997</v>
      </c>
      <c r="H43" s="48">
        <f t="shared" si="6"/>
        <v>1539854.3399999999</v>
      </c>
      <c r="I43" s="48">
        <f t="shared" si="6"/>
        <v>294983.65999999933</v>
      </c>
    </row>
    <row r="44" spans="1:14" x14ac:dyDescent="0.3">
      <c r="A44" s="119" t="s">
        <v>40</v>
      </c>
      <c r="B44" s="120"/>
      <c r="C44" s="120"/>
      <c r="D44" s="120"/>
      <c r="E44" s="120"/>
      <c r="F44" s="120"/>
      <c r="G44" s="120"/>
      <c r="H44" s="120"/>
      <c r="I44" s="121"/>
    </row>
  </sheetData>
  <mergeCells count="41">
    <mergeCell ref="J40:N40"/>
    <mergeCell ref="A41:B41"/>
    <mergeCell ref="A42:B42"/>
    <mergeCell ref="A43:B43"/>
    <mergeCell ref="A44:I44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I32"/>
    <mergeCell ref="A33:B33"/>
    <mergeCell ref="A34:B34"/>
    <mergeCell ref="A21:B21"/>
    <mergeCell ref="A22:B22"/>
    <mergeCell ref="A24:B24"/>
    <mergeCell ref="A25:B25"/>
    <mergeCell ref="A27:B27"/>
    <mergeCell ref="A28:B28"/>
    <mergeCell ref="A15:B15"/>
    <mergeCell ref="A16:B16"/>
    <mergeCell ref="A17:B17"/>
    <mergeCell ref="A18:B18"/>
    <mergeCell ref="A19:B19"/>
    <mergeCell ref="A20:B20"/>
    <mergeCell ref="A9:B9"/>
    <mergeCell ref="A10:B10"/>
    <mergeCell ref="A11:G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2026-02-26T06:26:22Z</dcterms:created>
  <dcterms:modified xsi:type="dcterms:W3CDTF">2026-02-26T06:27:40Z</dcterms:modified>
</cp:coreProperties>
</file>