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K80" i="1"/>
  <c r="R79" i="1"/>
  <c r="K79" i="1"/>
  <c r="J79" i="1"/>
  <c r="Q78" i="1"/>
  <c r="R78" i="1" s="1"/>
  <c r="K78" i="1"/>
  <c r="J78" i="1"/>
  <c r="Q77" i="1"/>
  <c r="R77" i="1" s="1"/>
  <c r="K77" i="1"/>
  <c r="J77" i="1"/>
  <c r="Q76" i="1"/>
  <c r="K76" i="1"/>
  <c r="J76" i="1"/>
  <c r="R73" i="1"/>
  <c r="I73" i="1"/>
  <c r="H73" i="1"/>
  <c r="G73" i="1"/>
  <c r="F73" i="1"/>
  <c r="E73" i="1"/>
  <c r="Q72" i="1"/>
  <c r="J72" i="1"/>
  <c r="I72" i="1"/>
  <c r="G72" i="1"/>
  <c r="Q71" i="1"/>
  <c r="J71" i="1"/>
  <c r="I71" i="1"/>
  <c r="G71" i="1"/>
  <c r="F71" i="1"/>
  <c r="Q70" i="1"/>
  <c r="J70" i="1"/>
  <c r="I70" i="1"/>
  <c r="Q69" i="1"/>
  <c r="J69" i="1"/>
  <c r="I69" i="1"/>
  <c r="F69" i="1"/>
  <c r="H68" i="1"/>
  <c r="F68" i="1"/>
  <c r="Q55" i="1"/>
  <c r="J55" i="1"/>
  <c r="R54" i="1"/>
  <c r="K54" i="1"/>
  <c r="R53" i="1"/>
  <c r="K53" i="1"/>
  <c r="R52" i="1"/>
  <c r="G52" i="1"/>
  <c r="K52" i="1" s="1"/>
  <c r="R51" i="1"/>
  <c r="K51" i="1"/>
  <c r="R50" i="1"/>
  <c r="I50" i="1"/>
  <c r="R47" i="1"/>
  <c r="K47" i="1"/>
  <c r="R46" i="1"/>
  <c r="K46" i="1"/>
  <c r="R45" i="1"/>
  <c r="G45" i="1"/>
  <c r="G43" i="1" s="1"/>
  <c r="J43" i="1" s="1"/>
  <c r="R44" i="1"/>
  <c r="R69" i="1" s="1"/>
  <c r="K44" i="1"/>
  <c r="R43" i="1"/>
  <c r="I43" i="1"/>
  <c r="K41" i="1"/>
  <c r="K40" i="1"/>
  <c r="G39" i="1"/>
  <c r="G37" i="1" s="1"/>
  <c r="J37" i="1" s="1"/>
  <c r="K38" i="1"/>
  <c r="R37" i="1"/>
  <c r="M37" i="1"/>
  <c r="L39" i="1" s="1"/>
  <c r="N39" i="1" s="1"/>
  <c r="I37" i="1"/>
  <c r="C37" i="1"/>
  <c r="D40" i="1" s="1"/>
  <c r="F35" i="1"/>
  <c r="F72" i="1" s="1"/>
  <c r="K34" i="1"/>
  <c r="G33" i="1"/>
  <c r="K33" i="1" s="1"/>
  <c r="K32" i="1"/>
  <c r="G32" i="1"/>
  <c r="G69" i="1" s="1"/>
  <c r="R31" i="1"/>
  <c r="I31" i="1"/>
  <c r="E31" i="1"/>
  <c r="Q29" i="1"/>
  <c r="I29" i="1"/>
  <c r="I22" i="1" s="1"/>
  <c r="G29" i="1"/>
  <c r="K29" i="1" s="1"/>
  <c r="K28" i="1"/>
  <c r="K27" i="1"/>
  <c r="K26" i="1"/>
  <c r="K25" i="1"/>
  <c r="F24" i="1"/>
  <c r="K24" i="1" s="1"/>
  <c r="K23" i="1"/>
  <c r="Q22" i="1"/>
  <c r="R22" i="1" s="1"/>
  <c r="G22" i="1"/>
  <c r="E22" i="1"/>
  <c r="Q20" i="1"/>
  <c r="Q73" i="1" s="1"/>
  <c r="K20" i="1"/>
  <c r="K73" i="1" s="1"/>
  <c r="J20" i="1"/>
  <c r="J73" i="1" s="1"/>
  <c r="K19" i="1"/>
  <c r="K18" i="1"/>
  <c r="G17" i="1"/>
  <c r="K17" i="1" s="1"/>
  <c r="K16" i="1"/>
  <c r="R15" i="1"/>
  <c r="I15" i="1"/>
  <c r="G15" i="1"/>
  <c r="E15" i="1"/>
  <c r="R13" i="1"/>
  <c r="K13" i="1"/>
  <c r="K12" i="1"/>
  <c r="K71" i="1" s="1"/>
  <c r="G11" i="1"/>
  <c r="K11" i="1" s="1"/>
  <c r="K10" i="1"/>
  <c r="K69" i="1" s="1"/>
  <c r="C10" i="1"/>
  <c r="R9" i="1"/>
  <c r="M9" i="1"/>
  <c r="L10" i="1" s="1"/>
  <c r="N10" i="1" s="1"/>
  <c r="I9" i="1"/>
  <c r="E9" i="1"/>
  <c r="J22" i="1" l="1"/>
  <c r="J81" i="1"/>
  <c r="R71" i="1"/>
  <c r="J15" i="1"/>
  <c r="D41" i="1"/>
  <c r="F70" i="1"/>
  <c r="K31" i="1"/>
  <c r="I68" i="1"/>
  <c r="I82" i="1" s="1"/>
  <c r="L11" i="1"/>
  <c r="N11" i="1" s="1"/>
  <c r="Q68" i="1"/>
  <c r="F82" i="1"/>
  <c r="L38" i="1"/>
  <c r="N38" i="1" s="1"/>
  <c r="R72" i="1"/>
  <c r="L12" i="1"/>
  <c r="N12" i="1" s="1"/>
  <c r="J31" i="1"/>
  <c r="D39" i="1"/>
  <c r="H82" i="1"/>
  <c r="G9" i="1"/>
  <c r="J9" i="1" s="1"/>
  <c r="G31" i="1"/>
  <c r="K35" i="1"/>
  <c r="K81" i="1"/>
  <c r="Q81" i="1"/>
  <c r="Q82" i="1" s="1"/>
  <c r="C9" i="1"/>
  <c r="L40" i="1"/>
  <c r="N40" i="1" s="1"/>
  <c r="R70" i="1"/>
  <c r="R68" i="1"/>
  <c r="K50" i="1"/>
  <c r="K39" i="1"/>
  <c r="K45" i="1"/>
  <c r="G70" i="1"/>
  <c r="R76" i="1"/>
  <c r="R81" i="1" s="1"/>
  <c r="R82" i="1" s="1"/>
  <c r="K22" i="1"/>
  <c r="E68" i="1"/>
  <c r="E82" i="1" s="1"/>
  <c r="D38" i="1"/>
  <c r="G50" i="1"/>
  <c r="J50" i="1" s="1"/>
  <c r="K72" i="1"/>
  <c r="K9" i="1"/>
  <c r="K15" i="1"/>
  <c r="J68" i="1" l="1"/>
  <c r="J82" i="1" s="1"/>
  <c r="D12" i="1"/>
  <c r="D13" i="1"/>
  <c r="D11" i="1"/>
  <c r="D10" i="1"/>
  <c r="K43" i="1"/>
  <c r="K70" i="1"/>
  <c r="K37" i="1"/>
  <c r="G68" i="1"/>
  <c r="G82" i="1" s="1"/>
  <c r="K68" i="1" l="1"/>
  <c r="K82" i="1" s="1"/>
</calcChain>
</file>

<file path=xl/comments1.xml><?xml version="1.0" encoding="utf-8"?>
<comments xmlns="http://schemas.openxmlformats.org/spreadsheetml/2006/main">
  <authors>
    <author>Автор</author>
  </authors>
  <commentList>
    <comment ref="Q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УСН за 2021
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т.ч. военкомат 2017-2018 гг 39174,03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т.ч. 14209,75 НИ за 2019-2020 гг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2019-20211 гг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все годы</t>
        </r>
      </text>
    </comment>
    <comment ref="Q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</commentList>
</comments>
</file>

<file path=xl/sharedStrings.xml><?xml version="1.0" encoding="utf-8"?>
<sst xmlns="http://schemas.openxmlformats.org/spreadsheetml/2006/main" count="69" uniqueCount="43">
  <si>
    <t>УТВЕРЖДАЮ</t>
  </si>
  <si>
    <t>Директор ООО УК "Эталон" _____________________Э.В. Цыганова</t>
  </si>
  <si>
    <r>
      <t xml:space="preserve">Информация о состоянии лицевого счета   д.№ </t>
    </r>
    <r>
      <rPr>
        <b/>
        <u/>
        <sz val="10"/>
        <color indexed="12"/>
        <rFont val="Arial"/>
        <family val="2"/>
        <charset val="204"/>
      </rPr>
      <t>13</t>
    </r>
    <r>
      <rPr>
        <b/>
        <sz val="10"/>
        <color indexed="12"/>
        <rFont val="Arial"/>
        <family val="2"/>
        <charset val="204"/>
      </rPr>
      <t xml:space="preserve"> по ул. </t>
    </r>
    <r>
      <rPr>
        <b/>
        <u/>
        <sz val="10"/>
        <color indexed="12"/>
        <rFont val="Arial"/>
        <family val="2"/>
        <charset val="204"/>
      </rPr>
      <t>Кирова</t>
    </r>
  </si>
  <si>
    <t>за период 01.01.2025-31.12.2025 управление</t>
  </si>
  <si>
    <t>Наименование</t>
  </si>
  <si>
    <t>занимаемая площадь в %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</si>
  <si>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</si>
  <si>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</si>
  <si>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</si>
  <si>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</si>
  <si>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</si>
  <si>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8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</si>
  <si>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8"/>
        <color indexed="12"/>
        <rFont val="Arial"/>
        <family val="2"/>
        <charset val="204"/>
      </rPr>
      <t>(гр.3+гр 4-гр.6)</t>
    </r>
  </si>
  <si>
    <t>Фактические расходы</t>
  </si>
  <si>
    <t>Убытки УК</t>
  </si>
  <si>
    <t>Обслуживаемая площадь  - 3873,75 кв.м.</t>
  </si>
  <si>
    <t>Содержание</t>
  </si>
  <si>
    <t>в т.ч. Население</t>
  </si>
  <si>
    <t>военкомат</t>
  </si>
  <si>
    <t>нотариат (Ковалева)</t>
  </si>
  <si>
    <t>ИП Анисковец М.И.</t>
  </si>
  <si>
    <t>Ремонт</t>
  </si>
  <si>
    <t>нотариат</t>
  </si>
  <si>
    <t>Доходы от использования общего имущества</t>
  </si>
  <si>
    <t>Капитальный ремонт</t>
  </si>
  <si>
    <t>в т.ч.        Население,</t>
  </si>
  <si>
    <t>военкомат,</t>
  </si>
  <si>
    <t>нотариат,</t>
  </si>
  <si>
    <t>Администр.</t>
  </si>
  <si>
    <t>пени</t>
  </si>
  <si>
    <t>%% банка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</si>
  <si>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</si>
  <si>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</si>
  <si>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</si>
  <si>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</si>
  <si>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</si>
  <si>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Коммунальные услуги</t>
  </si>
  <si>
    <t>Водоснабжение</t>
  </si>
  <si>
    <t>водоотведение</t>
  </si>
  <si>
    <t>Теплоснабжение</t>
  </si>
  <si>
    <t>Сбор и вывоз ТБО</t>
  </si>
  <si>
    <t>Обращение с ТКО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</si>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</sst>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sz val="10"/>
      <color rgb="FF0000FF"/>
      <name val="Arial Cyr"/>
      <charset val="204"/>
    </font>
    <font>
      <sz val="10"/>
      <color theme="1"/>
      <name val="Arial Cyr"/>
      <charset val="204"/>
    </font>
    <font>
      <b/>
      <sz val="10"/>
      <color rgb="FF0000FF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indexed="12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i/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0033CC"/>
      <name val="Arial"/>
      <family val="2"/>
      <charset val="204"/>
    </font>
    <font>
      <i/>
      <sz val="10"/>
      <color rgb="FF0033CC"/>
      <name val="Arial"/>
      <family val="2"/>
      <charset val="204"/>
    </font>
    <font>
      <sz val="11"/>
      <color rgb="FF0033CC"/>
      <name val="Calibri"/>
      <family val="2"/>
      <charset val="204"/>
      <scheme val="minor"/>
    </font>
    <font>
      <i/>
      <sz val="10"/>
      <color rgb="FF0033CC"/>
      <name val="Arial Cyr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155">
    <xf numFmtId="0" fontId="0" fillId="0" borderId="0" xfId="0"/>
    <xf numFmtId="0" fontId="1" fillId="0" borderId="0" xfId="0" applyFont="1"/>
    <xf numFmtId="10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0" fontId="1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2" borderId="0" xfId="0" applyFont="1" applyFill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10" fontId="17" fillId="3" borderId="6" xfId="0" applyNumberFormat="1" applyFont="1" applyFill="1" applyBorder="1" applyAlignment="1">
      <alignment horizontal="center"/>
    </xf>
    <xf numFmtId="3" fontId="17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/>
    <xf numFmtId="0" fontId="18" fillId="0" borderId="6" xfId="0" applyFont="1" applyBorder="1" applyAlignment="1">
      <alignment horizontal="center"/>
    </xf>
    <xf numFmtId="10" fontId="18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1" fontId="18" fillId="0" borderId="6" xfId="0" applyNumberFormat="1" applyFont="1" applyBorder="1" applyAlignment="1">
      <alignment horizontal="center"/>
    </xf>
    <xf numFmtId="10" fontId="12" fillId="0" borderId="0" xfId="0" applyNumberFormat="1" applyFont="1"/>
    <xf numFmtId="0" fontId="12" fillId="0" borderId="0" xfId="0" applyFont="1" applyFill="1" applyBorder="1" applyAlignment="1">
      <alignment horizontal="center" wrapText="1"/>
    </xf>
    <xf numFmtId="3" fontId="16" fillId="2" borderId="6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left"/>
    </xf>
    <xf numFmtId="2" fontId="12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/>
    <xf numFmtId="3" fontId="18" fillId="4" borderId="6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17" fillId="3" borderId="6" xfId="0" applyFont="1" applyFill="1" applyBorder="1" applyAlignment="1">
      <alignment horizontal="left"/>
    </xf>
    <xf numFmtId="3" fontId="17" fillId="3" borderId="6" xfId="0" applyNumberFormat="1" applyFont="1" applyFill="1" applyBorder="1" applyAlignment="1">
      <alignment horizontal="center"/>
    </xf>
    <xf numFmtId="10" fontId="11" fillId="0" borderId="0" xfId="0" applyNumberFormat="1" applyFont="1"/>
    <xf numFmtId="0" fontId="11" fillId="0" borderId="0" xfId="0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1" fontId="18" fillId="0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/>
    <xf numFmtId="0" fontId="18" fillId="4" borderId="6" xfId="0" applyFont="1" applyFill="1" applyBorder="1" applyAlignment="1">
      <alignment horizontal="center"/>
    </xf>
    <xf numFmtId="10" fontId="18" fillId="4" borderId="6" xfId="0" applyNumberFormat="1" applyFont="1" applyFill="1" applyBorder="1" applyAlignment="1">
      <alignment horizontal="center"/>
    </xf>
    <xf numFmtId="1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center"/>
    </xf>
    <xf numFmtId="10" fontId="18" fillId="4" borderId="9" xfId="0" applyNumberFormat="1" applyFont="1" applyFill="1" applyBorder="1" applyAlignment="1">
      <alignment horizontal="center"/>
    </xf>
    <xf numFmtId="0" fontId="18" fillId="4" borderId="7" xfId="0" applyFont="1" applyFill="1" applyBorder="1" applyAlignment="1">
      <alignment horizontal="left"/>
    </xf>
    <xf numFmtId="0" fontId="20" fillId="4" borderId="9" xfId="0" applyFont="1" applyFill="1" applyBorder="1" applyAlignment="1">
      <alignment horizontal="left"/>
    </xf>
    <xf numFmtId="0" fontId="20" fillId="4" borderId="9" xfId="0" applyFont="1" applyFill="1" applyBorder="1" applyAlignment="1">
      <alignment horizontal="left"/>
    </xf>
    <xf numFmtId="10" fontId="20" fillId="4" borderId="9" xfId="0" applyNumberFormat="1" applyFont="1" applyFill="1" applyBorder="1" applyAlignment="1">
      <alignment horizontal="center"/>
    </xf>
    <xf numFmtId="0" fontId="18" fillId="4" borderId="7" xfId="0" applyFont="1" applyFill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10" fontId="20" fillId="0" borderId="9" xfId="0" applyNumberFormat="1" applyFont="1" applyBorder="1" applyAlignment="1">
      <alignment horizontal="center"/>
    </xf>
    <xf numFmtId="0" fontId="17" fillId="3" borderId="7" xfId="0" applyFont="1" applyFill="1" applyBorder="1" applyAlignment="1">
      <alignment horizontal="left"/>
    </xf>
    <xf numFmtId="0" fontId="17" fillId="3" borderId="9" xfId="0" applyFont="1" applyFill="1" applyBorder="1" applyAlignment="1">
      <alignment horizontal="left"/>
    </xf>
    <xf numFmtId="3" fontId="13" fillId="2" borderId="6" xfId="0" applyNumberFormat="1" applyFont="1" applyFill="1" applyBorder="1" applyAlignment="1">
      <alignment horizontal="center"/>
    </xf>
    <xf numFmtId="0" fontId="18" fillId="0" borderId="7" xfId="0" applyFont="1" applyBorder="1" applyAlignment="1"/>
    <xf numFmtId="0" fontId="18" fillId="0" borderId="9" xfId="0" applyFont="1" applyBorder="1" applyAlignment="1"/>
    <xf numFmtId="0" fontId="18" fillId="0" borderId="6" xfId="0" applyFont="1" applyBorder="1" applyAlignment="1"/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0" xfId="0" applyFont="1" applyBorder="1" applyAlignment="1">
      <alignment horizontal="left"/>
    </xf>
    <xf numFmtId="10" fontId="18" fillId="0" borderId="0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8" fillId="4" borderId="11" xfId="0" applyNumberFormat="1" applyFont="1" applyFill="1" applyBorder="1" applyAlignment="1">
      <alignment horizontal="center"/>
    </xf>
    <xf numFmtId="1" fontId="18" fillId="0" borderId="11" xfId="0" applyNumberFormat="1" applyFont="1" applyBorder="1" applyAlignment="1">
      <alignment horizontal="center"/>
    </xf>
    <xf numFmtId="3" fontId="16" fillId="2" borderId="11" xfId="0" applyNumberFormat="1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10" fontId="17" fillId="5" borderId="6" xfId="0" applyNumberFormat="1" applyFont="1" applyFill="1" applyBorder="1" applyAlignment="1">
      <alignment horizontal="center"/>
    </xf>
    <xf numFmtId="3" fontId="17" fillId="5" borderId="6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10" fontId="2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0" fontId="12" fillId="0" borderId="6" xfId="0" applyNumberFormat="1" applyFont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3" fontId="12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3" fontId="16" fillId="2" borderId="0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16" fillId="2" borderId="6" xfId="0" applyFont="1" applyFill="1" applyBorder="1"/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10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/>
    </xf>
    <xf numFmtId="3" fontId="18" fillId="0" borderId="13" xfId="0" applyNumberFormat="1" applyFont="1" applyFill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3" fontId="16" fillId="2" borderId="13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3" fontId="12" fillId="0" borderId="9" xfId="0" applyNumberFormat="1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3" fontId="16" fillId="2" borderId="18" xfId="0" applyNumberFormat="1" applyFont="1" applyFill="1" applyBorder="1" applyAlignment="1">
      <alignment horizontal="center"/>
    </xf>
    <xf numFmtId="3" fontId="16" fillId="2" borderId="14" xfId="0" applyNumberFormat="1" applyFont="1" applyFill="1" applyBorder="1" applyAlignment="1">
      <alignment horizontal="center"/>
    </xf>
    <xf numFmtId="3" fontId="13" fillId="2" borderId="19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10" fontId="11" fillId="5" borderId="22" xfId="0" applyNumberFormat="1" applyFont="1" applyFill="1" applyBorder="1" applyAlignment="1">
      <alignment horizontal="center"/>
    </xf>
    <xf numFmtId="3" fontId="11" fillId="5" borderId="23" xfId="0" applyNumberFormat="1" applyFont="1" applyFill="1" applyBorder="1" applyAlignment="1">
      <alignment horizontal="center"/>
    </xf>
    <xf numFmtId="3" fontId="13" fillId="2" borderId="24" xfId="0" applyNumberFormat="1" applyFont="1" applyFill="1" applyBorder="1" applyAlignment="1">
      <alignment horizontal="center"/>
    </xf>
    <xf numFmtId="3" fontId="13" fillId="2" borderId="25" xfId="0" applyNumberFormat="1" applyFont="1" applyFill="1" applyBorder="1" applyAlignment="1">
      <alignment horizontal="center"/>
    </xf>
    <xf numFmtId="0" fontId="11" fillId="5" borderId="26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left"/>
    </xf>
    <xf numFmtId="0" fontId="11" fillId="5" borderId="27" xfId="0" applyFont="1" applyFill="1" applyBorder="1" applyAlignment="1">
      <alignment horizontal="left"/>
    </xf>
    <xf numFmtId="10" fontId="11" fillId="5" borderId="27" xfId="0" applyNumberFormat="1" applyFont="1" applyFill="1" applyBorder="1" applyAlignment="1">
      <alignment horizontal="center"/>
    </xf>
    <xf numFmtId="3" fontId="11" fillId="5" borderId="24" xfId="0" applyNumberFormat="1" applyFont="1" applyFill="1" applyBorder="1" applyAlignment="1">
      <alignment horizontal="center"/>
    </xf>
    <xf numFmtId="3" fontId="11" fillId="5" borderId="2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2"/>
  <sheetViews>
    <sheetView tabSelected="1" topLeftCell="A67" workbookViewId="0">
      <selection activeCell="H82" sqref="H82"/>
    </sheetView>
  </sheetViews>
  <sheetFormatPr defaultRowHeight="13.2" x14ac:dyDescent="0.25"/>
  <cols>
    <col min="1" max="1" width="8.88671875" style="1"/>
    <col min="2" max="2" width="15.88671875" style="1" customWidth="1"/>
    <col min="3" max="3" width="9.109375" style="1" customWidth="1"/>
    <col min="4" max="4" width="9.6640625" style="2" customWidth="1"/>
    <col min="5" max="5" width="13.44140625" style="1" customWidth="1"/>
    <col min="6" max="6" width="12.88671875" style="1" customWidth="1"/>
    <col min="7" max="7" width="13" style="1" customWidth="1"/>
    <col min="8" max="8" width="13.6640625" style="1" customWidth="1"/>
    <col min="9" max="9" width="15.6640625" style="1" customWidth="1"/>
    <col min="10" max="10" width="13.5546875" style="1" customWidth="1"/>
    <col min="11" max="11" width="14.44140625" style="1" customWidth="1"/>
    <col min="12" max="12" width="11.5546875" style="5" hidden="1" customWidth="1"/>
    <col min="13" max="13" width="8.6640625" style="1" hidden="1" customWidth="1"/>
    <col min="14" max="14" width="11.5546875" style="1" hidden="1" customWidth="1"/>
    <col min="15" max="15" width="0" style="1" hidden="1" customWidth="1"/>
    <col min="16" max="16" width="10.6640625" style="1" hidden="1" customWidth="1"/>
    <col min="17" max="17" width="13.5546875" style="9" hidden="1" customWidth="1"/>
    <col min="18" max="18" width="13" style="9" hidden="1" customWidth="1"/>
    <col min="19" max="254" width="8.88671875" style="1"/>
    <col min="255" max="255" width="15.88671875" style="1" customWidth="1"/>
    <col min="256" max="256" width="9.109375" style="1" customWidth="1"/>
    <col min="257" max="257" width="9.6640625" style="1" customWidth="1"/>
    <col min="258" max="258" width="13.44140625" style="1" customWidth="1"/>
    <col min="259" max="259" width="12.88671875" style="1" customWidth="1"/>
    <col min="260" max="260" width="13" style="1" customWidth="1"/>
    <col min="261" max="261" width="13.6640625" style="1" customWidth="1"/>
    <col min="262" max="262" width="12.6640625" style="1" customWidth="1"/>
    <col min="263" max="263" width="13.5546875" style="1" customWidth="1"/>
    <col min="264" max="264" width="13" style="1" customWidth="1"/>
    <col min="265" max="265" width="11.5546875" style="1" customWidth="1"/>
    <col min="266" max="266" width="8.6640625" style="1" customWidth="1"/>
    <col min="267" max="267" width="10.44140625" style="1" customWidth="1"/>
    <col min="268" max="268" width="8.88671875" style="1"/>
    <col min="269" max="269" width="10.6640625" style="1" customWidth="1"/>
    <col min="270" max="510" width="8.88671875" style="1"/>
    <col min="511" max="511" width="15.88671875" style="1" customWidth="1"/>
    <col min="512" max="512" width="9.109375" style="1" customWidth="1"/>
    <col min="513" max="513" width="9.6640625" style="1" customWidth="1"/>
    <col min="514" max="514" width="13.44140625" style="1" customWidth="1"/>
    <col min="515" max="515" width="12.88671875" style="1" customWidth="1"/>
    <col min="516" max="516" width="13" style="1" customWidth="1"/>
    <col min="517" max="517" width="13.6640625" style="1" customWidth="1"/>
    <col min="518" max="518" width="12.6640625" style="1" customWidth="1"/>
    <col min="519" max="519" width="13.5546875" style="1" customWidth="1"/>
    <col min="520" max="520" width="13" style="1" customWidth="1"/>
    <col min="521" max="521" width="11.5546875" style="1" customWidth="1"/>
    <col min="522" max="522" width="8.6640625" style="1" customWidth="1"/>
    <col min="523" max="523" width="10.44140625" style="1" customWidth="1"/>
    <col min="524" max="524" width="8.88671875" style="1"/>
    <col min="525" max="525" width="10.6640625" style="1" customWidth="1"/>
    <col min="526" max="766" width="8.88671875" style="1"/>
    <col min="767" max="767" width="15.88671875" style="1" customWidth="1"/>
    <col min="768" max="768" width="9.109375" style="1" customWidth="1"/>
    <col min="769" max="769" width="9.6640625" style="1" customWidth="1"/>
    <col min="770" max="770" width="13.44140625" style="1" customWidth="1"/>
    <col min="771" max="771" width="12.88671875" style="1" customWidth="1"/>
    <col min="772" max="772" width="13" style="1" customWidth="1"/>
    <col min="773" max="773" width="13.6640625" style="1" customWidth="1"/>
    <col min="774" max="774" width="12.6640625" style="1" customWidth="1"/>
    <col min="775" max="775" width="13.5546875" style="1" customWidth="1"/>
    <col min="776" max="776" width="13" style="1" customWidth="1"/>
    <col min="777" max="777" width="11.5546875" style="1" customWidth="1"/>
    <col min="778" max="778" width="8.6640625" style="1" customWidth="1"/>
    <col min="779" max="779" width="10.44140625" style="1" customWidth="1"/>
    <col min="780" max="780" width="8.88671875" style="1"/>
    <col min="781" max="781" width="10.6640625" style="1" customWidth="1"/>
    <col min="782" max="1022" width="8.88671875" style="1"/>
    <col min="1023" max="1023" width="15.88671875" style="1" customWidth="1"/>
    <col min="1024" max="1024" width="9.109375" style="1" customWidth="1"/>
    <col min="1025" max="1025" width="9.6640625" style="1" customWidth="1"/>
    <col min="1026" max="1026" width="13.44140625" style="1" customWidth="1"/>
    <col min="1027" max="1027" width="12.88671875" style="1" customWidth="1"/>
    <col min="1028" max="1028" width="13" style="1" customWidth="1"/>
    <col min="1029" max="1029" width="13.6640625" style="1" customWidth="1"/>
    <col min="1030" max="1030" width="12.6640625" style="1" customWidth="1"/>
    <col min="1031" max="1031" width="13.5546875" style="1" customWidth="1"/>
    <col min="1032" max="1032" width="13" style="1" customWidth="1"/>
    <col min="1033" max="1033" width="11.5546875" style="1" customWidth="1"/>
    <col min="1034" max="1034" width="8.6640625" style="1" customWidth="1"/>
    <col min="1035" max="1035" width="10.44140625" style="1" customWidth="1"/>
    <col min="1036" max="1036" width="8.88671875" style="1"/>
    <col min="1037" max="1037" width="10.6640625" style="1" customWidth="1"/>
    <col min="1038" max="1278" width="8.88671875" style="1"/>
    <col min="1279" max="1279" width="15.88671875" style="1" customWidth="1"/>
    <col min="1280" max="1280" width="9.109375" style="1" customWidth="1"/>
    <col min="1281" max="1281" width="9.6640625" style="1" customWidth="1"/>
    <col min="1282" max="1282" width="13.44140625" style="1" customWidth="1"/>
    <col min="1283" max="1283" width="12.88671875" style="1" customWidth="1"/>
    <col min="1284" max="1284" width="13" style="1" customWidth="1"/>
    <col min="1285" max="1285" width="13.6640625" style="1" customWidth="1"/>
    <col min="1286" max="1286" width="12.6640625" style="1" customWidth="1"/>
    <col min="1287" max="1287" width="13.5546875" style="1" customWidth="1"/>
    <col min="1288" max="1288" width="13" style="1" customWidth="1"/>
    <col min="1289" max="1289" width="11.5546875" style="1" customWidth="1"/>
    <col min="1290" max="1290" width="8.6640625" style="1" customWidth="1"/>
    <col min="1291" max="1291" width="10.44140625" style="1" customWidth="1"/>
    <col min="1292" max="1292" width="8.88671875" style="1"/>
    <col min="1293" max="1293" width="10.6640625" style="1" customWidth="1"/>
    <col min="1294" max="1534" width="8.88671875" style="1"/>
    <col min="1535" max="1535" width="15.88671875" style="1" customWidth="1"/>
    <col min="1536" max="1536" width="9.109375" style="1" customWidth="1"/>
    <col min="1537" max="1537" width="9.6640625" style="1" customWidth="1"/>
    <col min="1538" max="1538" width="13.44140625" style="1" customWidth="1"/>
    <col min="1539" max="1539" width="12.88671875" style="1" customWidth="1"/>
    <col min="1540" max="1540" width="13" style="1" customWidth="1"/>
    <col min="1541" max="1541" width="13.6640625" style="1" customWidth="1"/>
    <col min="1542" max="1542" width="12.6640625" style="1" customWidth="1"/>
    <col min="1543" max="1543" width="13.5546875" style="1" customWidth="1"/>
    <col min="1544" max="1544" width="13" style="1" customWidth="1"/>
    <col min="1545" max="1545" width="11.5546875" style="1" customWidth="1"/>
    <col min="1546" max="1546" width="8.6640625" style="1" customWidth="1"/>
    <col min="1547" max="1547" width="10.44140625" style="1" customWidth="1"/>
    <col min="1548" max="1548" width="8.88671875" style="1"/>
    <col min="1549" max="1549" width="10.6640625" style="1" customWidth="1"/>
    <col min="1550" max="1790" width="8.88671875" style="1"/>
    <col min="1791" max="1791" width="15.88671875" style="1" customWidth="1"/>
    <col min="1792" max="1792" width="9.109375" style="1" customWidth="1"/>
    <col min="1793" max="1793" width="9.6640625" style="1" customWidth="1"/>
    <col min="1794" max="1794" width="13.44140625" style="1" customWidth="1"/>
    <col min="1795" max="1795" width="12.88671875" style="1" customWidth="1"/>
    <col min="1796" max="1796" width="13" style="1" customWidth="1"/>
    <col min="1797" max="1797" width="13.6640625" style="1" customWidth="1"/>
    <col min="1798" max="1798" width="12.6640625" style="1" customWidth="1"/>
    <col min="1799" max="1799" width="13.5546875" style="1" customWidth="1"/>
    <col min="1800" max="1800" width="13" style="1" customWidth="1"/>
    <col min="1801" max="1801" width="11.5546875" style="1" customWidth="1"/>
    <col min="1802" max="1802" width="8.6640625" style="1" customWidth="1"/>
    <col min="1803" max="1803" width="10.44140625" style="1" customWidth="1"/>
    <col min="1804" max="1804" width="8.88671875" style="1"/>
    <col min="1805" max="1805" width="10.6640625" style="1" customWidth="1"/>
    <col min="1806" max="2046" width="8.88671875" style="1"/>
    <col min="2047" max="2047" width="15.88671875" style="1" customWidth="1"/>
    <col min="2048" max="2048" width="9.109375" style="1" customWidth="1"/>
    <col min="2049" max="2049" width="9.6640625" style="1" customWidth="1"/>
    <col min="2050" max="2050" width="13.44140625" style="1" customWidth="1"/>
    <col min="2051" max="2051" width="12.88671875" style="1" customWidth="1"/>
    <col min="2052" max="2052" width="13" style="1" customWidth="1"/>
    <col min="2053" max="2053" width="13.6640625" style="1" customWidth="1"/>
    <col min="2054" max="2054" width="12.6640625" style="1" customWidth="1"/>
    <col min="2055" max="2055" width="13.5546875" style="1" customWidth="1"/>
    <col min="2056" max="2056" width="13" style="1" customWidth="1"/>
    <col min="2057" max="2057" width="11.5546875" style="1" customWidth="1"/>
    <col min="2058" max="2058" width="8.6640625" style="1" customWidth="1"/>
    <col min="2059" max="2059" width="10.44140625" style="1" customWidth="1"/>
    <col min="2060" max="2060" width="8.88671875" style="1"/>
    <col min="2061" max="2061" width="10.6640625" style="1" customWidth="1"/>
    <col min="2062" max="2302" width="8.88671875" style="1"/>
    <col min="2303" max="2303" width="15.88671875" style="1" customWidth="1"/>
    <col min="2304" max="2304" width="9.109375" style="1" customWidth="1"/>
    <col min="2305" max="2305" width="9.6640625" style="1" customWidth="1"/>
    <col min="2306" max="2306" width="13.44140625" style="1" customWidth="1"/>
    <col min="2307" max="2307" width="12.88671875" style="1" customWidth="1"/>
    <col min="2308" max="2308" width="13" style="1" customWidth="1"/>
    <col min="2309" max="2309" width="13.6640625" style="1" customWidth="1"/>
    <col min="2310" max="2310" width="12.6640625" style="1" customWidth="1"/>
    <col min="2311" max="2311" width="13.5546875" style="1" customWidth="1"/>
    <col min="2312" max="2312" width="13" style="1" customWidth="1"/>
    <col min="2313" max="2313" width="11.5546875" style="1" customWidth="1"/>
    <col min="2314" max="2314" width="8.6640625" style="1" customWidth="1"/>
    <col min="2315" max="2315" width="10.44140625" style="1" customWidth="1"/>
    <col min="2316" max="2316" width="8.88671875" style="1"/>
    <col min="2317" max="2317" width="10.6640625" style="1" customWidth="1"/>
    <col min="2318" max="2558" width="8.88671875" style="1"/>
    <col min="2559" max="2559" width="15.88671875" style="1" customWidth="1"/>
    <col min="2560" max="2560" width="9.109375" style="1" customWidth="1"/>
    <col min="2561" max="2561" width="9.6640625" style="1" customWidth="1"/>
    <col min="2562" max="2562" width="13.44140625" style="1" customWidth="1"/>
    <col min="2563" max="2563" width="12.88671875" style="1" customWidth="1"/>
    <col min="2564" max="2564" width="13" style="1" customWidth="1"/>
    <col min="2565" max="2565" width="13.6640625" style="1" customWidth="1"/>
    <col min="2566" max="2566" width="12.6640625" style="1" customWidth="1"/>
    <col min="2567" max="2567" width="13.5546875" style="1" customWidth="1"/>
    <col min="2568" max="2568" width="13" style="1" customWidth="1"/>
    <col min="2569" max="2569" width="11.5546875" style="1" customWidth="1"/>
    <col min="2570" max="2570" width="8.6640625" style="1" customWidth="1"/>
    <col min="2571" max="2571" width="10.44140625" style="1" customWidth="1"/>
    <col min="2572" max="2572" width="8.88671875" style="1"/>
    <col min="2573" max="2573" width="10.6640625" style="1" customWidth="1"/>
    <col min="2574" max="2814" width="8.88671875" style="1"/>
    <col min="2815" max="2815" width="15.88671875" style="1" customWidth="1"/>
    <col min="2816" max="2816" width="9.109375" style="1" customWidth="1"/>
    <col min="2817" max="2817" width="9.6640625" style="1" customWidth="1"/>
    <col min="2818" max="2818" width="13.44140625" style="1" customWidth="1"/>
    <col min="2819" max="2819" width="12.88671875" style="1" customWidth="1"/>
    <col min="2820" max="2820" width="13" style="1" customWidth="1"/>
    <col min="2821" max="2821" width="13.6640625" style="1" customWidth="1"/>
    <col min="2822" max="2822" width="12.6640625" style="1" customWidth="1"/>
    <col min="2823" max="2823" width="13.5546875" style="1" customWidth="1"/>
    <col min="2824" max="2824" width="13" style="1" customWidth="1"/>
    <col min="2825" max="2825" width="11.5546875" style="1" customWidth="1"/>
    <col min="2826" max="2826" width="8.6640625" style="1" customWidth="1"/>
    <col min="2827" max="2827" width="10.44140625" style="1" customWidth="1"/>
    <col min="2828" max="2828" width="8.88671875" style="1"/>
    <col min="2829" max="2829" width="10.6640625" style="1" customWidth="1"/>
    <col min="2830" max="3070" width="8.88671875" style="1"/>
    <col min="3071" max="3071" width="15.88671875" style="1" customWidth="1"/>
    <col min="3072" max="3072" width="9.109375" style="1" customWidth="1"/>
    <col min="3073" max="3073" width="9.6640625" style="1" customWidth="1"/>
    <col min="3074" max="3074" width="13.44140625" style="1" customWidth="1"/>
    <col min="3075" max="3075" width="12.88671875" style="1" customWidth="1"/>
    <col min="3076" max="3076" width="13" style="1" customWidth="1"/>
    <col min="3077" max="3077" width="13.6640625" style="1" customWidth="1"/>
    <col min="3078" max="3078" width="12.6640625" style="1" customWidth="1"/>
    <col min="3079" max="3079" width="13.5546875" style="1" customWidth="1"/>
    <col min="3080" max="3080" width="13" style="1" customWidth="1"/>
    <col min="3081" max="3081" width="11.5546875" style="1" customWidth="1"/>
    <col min="3082" max="3082" width="8.6640625" style="1" customWidth="1"/>
    <col min="3083" max="3083" width="10.44140625" style="1" customWidth="1"/>
    <col min="3084" max="3084" width="8.88671875" style="1"/>
    <col min="3085" max="3085" width="10.6640625" style="1" customWidth="1"/>
    <col min="3086" max="3326" width="8.88671875" style="1"/>
    <col min="3327" max="3327" width="15.88671875" style="1" customWidth="1"/>
    <col min="3328" max="3328" width="9.109375" style="1" customWidth="1"/>
    <col min="3329" max="3329" width="9.6640625" style="1" customWidth="1"/>
    <col min="3330" max="3330" width="13.44140625" style="1" customWidth="1"/>
    <col min="3331" max="3331" width="12.88671875" style="1" customWidth="1"/>
    <col min="3332" max="3332" width="13" style="1" customWidth="1"/>
    <col min="3333" max="3333" width="13.6640625" style="1" customWidth="1"/>
    <col min="3334" max="3334" width="12.6640625" style="1" customWidth="1"/>
    <col min="3335" max="3335" width="13.5546875" style="1" customWidth="1"/>
    <col min="3336" max="3336" width="13" style="1" customWidth="1"/>
    <col min="3337" max="3337" width="11.5546875" style="1" customWidth="1"/>
    <col min="3338" max="3338" width="8.6640625" style="1" customWidth="1"/>
    <col min="3339" max="3339" width="10.44140625" style="1" customWidth="1"/>
    <col min="3340" max="3340" width="8.88671875" style="1"/>
    <col min="3341" max="3341" width="10.6640625" style="1" customWidth="1"/>
    <col min="3342" max="3582" width="8.88671875" style="1"/>
    <col min="3583" max="3583" width="15.88671875" style="1" customWidth="1"/>
    <col min="3584" max="3584" width="9.109375" style="1" customWidth="1"/>
    <col min="3585" max="3585" width="9.6640625" style="1" customWidth="1"/>
    <col min="3586" max="3586" width="13.44140625" style="1" customWidth="1"/>
    <col min="3587" max="3587" width="12.88671875" style="1" customWidth="1"/>
    <col min="3588" max="3588" width="13" style="1" customWidth="1"/>
    <col min="3589" max="3589" width="13.6640625" style="1" customWidth="1"/>
    <col min="3590" max="3590" width="12.6640625" style="1" customWidth="1"/>
    <col min="3591" max="3591" width="13.5546875" style="1" customWidth="1"/>
    <col min="3592" max="3592" width="13" style="1" customWidth="1"/>
    <col min="3593" max="3593" width="11.5546875" style="1" customWidth="1"/>
    <col min="3594" max="3594" width="8.6640625" style="1" customWidth="1"/>
    <col min="3595" max="3595" width="10.44140625" style="1" customWidth="1"/>
    <col min="3596" max="3596" width="8.88671875" style="1"/>
    <col min="3597" max="3597" width="10.6640625" style="1" customWidth="1"/>
    <col min="3598" max="3838" width="8.88671875" style="1"/>
    <col min="3839" max="3839" width="15.88671875" style="1" customWidth="1"/>
    <col min="3840" max="3840" width="9.109375" style="1" customWidth="1"/>
    <col min="3841" max="3841" width="9.6640625" style="1" customWidth="1"/>
    <col min="3842" max="3842" width="13.44140625" style="1" customWidth="1"/>
    <col min="3843" max="3843" width="12.88671875" style="1" customWidth="1"/>
    <col min="3844" max="3844" width="13" style="1" customWidth="1"/>
    <col min="3845" max="3845" width="13.6640625" style="1" customWidth="1"/>
    <col min="3846" max="3846" width="12.6640625" style="1" customWidth="1"/>
    <col min="3847" max="3847" width="13.5546875" style="1" customWidth="1"/>
    <col min="3848" max="3848" width="13" style="1" customWidth="1"/>
    <col min="3849" max="3849" width="11.5546875" style="1" customWidth="1"/>
    <col min="3850" max="3850" width="8.6640625" style="1" customWidth="1"/>
    <col min="3851" max="3851" width="10.44140625" style="1" customWidth="1"/>
    <col min="3852" max="3852" width="8.88671875" style="1"/>
    <col min="3853" max="3853" width="10.6640625" style="1" customWidth="1"/>
    <col min="3854" max="4094" width="8.88671875" style="1"/>
    <col min="4095" max="4095" width="15.88671875" style="1" customWidth="1"/>
    <col min="4096" max="4096" width="9.109375" style="1" customWidth="1"/>
    <col min="4097" max="4097" width="9.6640625" style="1" customWidth="1"/>
    <col min="4098" max="4098" width="13.44140625" style="1" customWidth="1"/>
    <col min="4099" max="4099" width="12.88671875" style="1" customWidth="1"/>
    <col min="4100" max="4100" width="13" style="1" customWidth="1"/>
    <col min="4101" max="4101" width="13.6640625" style="1" customWidth="1"/>
    <col min="4102" max="4102" width="12.6640625" style="1" customWidth="1"/>
    <col min="4103" max="4103" width="13.5546875" style="1" customWidth="1"/>
    <col min="4104" max="4104" width="13" style="1" customWidth="1"/>
    <col min="4105" max="4105" width="11.5546875" style="1" customWidth="1"/>
    <col min="4106" max="4106" width="8.6640625" style="1" customWidth="1"/>
    <col min="4107" max="4107" width="10.44140625" style="1" customWidth="1"/>
    <col min="4108" max="4108" width="8.88671875" style="1"/>
    <col min="4109" max="4109" width="10.6640625" style="1" customWidth="1"/>
    <col min="4110" max="4350" width="8.88671875" style="1"/>
    <col min="4351" max="4351" width="15.88671875" style="1" customWidth="1"/>
    <col min="4352" max="4352" width="9.109375" style="1" customWidth="1"/>
    <col min="4353" max="4353" width="9.6640625" style="1" customWidth="1"/>
    <col min="4354" max="4354" width="13.44140625" style="1" customWidth="1"/>
    <col min="4355" max="4355" width="12.88671875" style="1" customWidth="1"/>
    <col min="4356" max="4356" width="13" style="1" customWidth="1"/>
    <col min="4357" max="4357" width="13.6640625" style="1" customWidth="1"/>
    <col min="4358" max="4358" width="12.6640625" style="1" customWidth="1"/>
    <col min="4359" max="4359" width="13.5546875" style="1" customWidth="1"/>
    <col min="4360" max="4360" width="13" style="1" customWidth="1"/>
    <col min="4361" max="4361" width="11.5546875" style="1" customWidth="1"/>
    <col min="4362" max="4362" width="8.6640625" style="1" customWidth="1"/>
    <col min="4363" max="4363" width="10.44140625" style="1" customWidth="1"/>
    <col min="4364" max="4364" width="8.88671875" style="1"/>
    <col min="4365" max="4365" width="10.6640625" style="1" customWidth="1"/>
    <col min="4366" max="4606" width="8.88671875" style="1"/>
    <col min="4607" max="4607" width="15.88671875" style="1" customWidth="1"/>
    <col min="4608" max="4608" width="9.109375" style="1" customWidth="1"/>
    <col min="4609" max="4609" width="9.6640625" style="1" customWidth="1"/>
    <col min="4610" max="4610" width="13.44140625" style="1" customWidth="1"/>
    <col min="4611" max="4611" width="12.88671875" style="1" customWidth="1"/>
    <col min="4612" max="4612" width="13" style="1" customWidth="1"/>
    <col min="4613" max="4613" width="13.6640625" style="1" customWidth="1"/>
    <col min="4614" max="4614" width="12.6640625" style="1" customWidth="1"/>
    <col min="4615" max="4615" width="13.5546875" style="1" customWidth="1"/>
    <col min="4616" max="4616" width="13" style="1" customWidth="1"/>
    <col min="4617" max="4617" width="11.5546875" style="1" customWidth="1"/>
    <col min="4618" max="4618" width="8.6640625" style="1" customWidth="1"/>
    <col min="4619" max="4619" width="10.44140625" style="1" customWidth="1"/>
    <col min="4620" max="4620" width="8.88671875" style="1"/>
    <col min="4621" max="4621" width="10.6640625" style="1" customWidth="1"/>
    <col min="4622" max="4862" width="8.88671875" style="1"/>
    <col min="4863" max="4863" width="15.88671875" style="1" customWidth="1"/>
    <col min="4864" max="4864" width="9.109375" style="1" customWidth="1"/>
    <col min="4865" max="4865" width="9.6640625" style="1" customWidth="1"/>
    <col min="4866" max="4866" width="13.44140625" style="1" customWidth="1"/>
    <col min="4867" max="4867" width="12.88671875" style="1" customWidth="1"/>
    <col min="4868" max="4868" width="13" style="1" customWidth="1"/>
    <col min="4869" max="4869" width="13.6640625" style="1" customWidth="1"/>
    <col min="4870" max="4870" width="12.6640625" style="1" customWidth="1"/>
    <col min="4871" max="4871" width="13.5546875" style="1" customWidth="1"/>
    <col min="4872" max="4872" width="13" style="1" customWidth="1"/>
    <col min="4873" max="4873" width="11.5546875" style="1" customWidth="1"/>
    <col min="4874" max="4874" width="8.6640625" style="1" customWidth="1"/>
    <col min="4875" max="4875" width="10.44140625" style="1" customWidth="1"/>
    <col min="4876" max="4876" width="8.88671875" style="1"/>
    <col min="4877" max="4877" width="10.6640625" style="1" customWidth="1"/>
    <col min="4878" max="5118" width="8.88671875" style="1"/>
    <col min="5119" max="5119" width="15.88671875" style="1" customWidth="1"/>
    <col min="5120" max="5120" width="9.109375" style="1" customWidth="1"/>
    <col min="5121" max="5121" width="9.6640625" style="1" customWidth="1"/>
    <col min="5122" max="5122" width="13.44140625" style="1" customWidth="1"/>
    <col min="5123" max="5123" width="12.88671875" style="1" customWidth="1"/>
    <col min="5124" max="5124" width="13" style="1" customWidth="1"/>
    <col min="5125" max="5125" width="13.6640625" style="1" customWidth="1"/>
    <col min="5126" max="5126" width="12.6640625" style="1" customWidth="1"/>
    <col min="5127" max="5127" width="13.5546875" style="1" customWidth="1"/>
    <col min="5128" max="5128" width="13" style="1" customWidth="1"/>
    <col min="5129" max="5129" width="11.5546875" style="1" customWidth="1"/>
    <col min="5130" max="5130" width="8.6640625" style="1" customWidth="1"/>
    <col min="5131" max="5131" width="10.44140625" style="1" customWidth="1"/>
    <col min="5132" max="5132" width="8.88671875" style="1"/>
    <col min="5133" max="5133" width="10.6640625" style="1" customWidth="1"/>
    <col min="5134" max="5374" width="8.88671875" style="1"/>
    <col min="5375" max="5375" width="15.88671875" style="1" customWidth="1"/>
    <col min="5376" max="5376" width="9.109375" style="1" customWidth="1"/>
    <col min="5377" max="5377" width="9.6640625" style="1" customWidth="1"/>
    <col min="5378" max="5378" width="13.44140625" style="1" customWidth="1"/>
    <col min="5379" max="5379" width="12.88671875" style="1" customWidth="1"/>
    <col min="5380" max="5380" width="13" style="1" customWidth="1"/>
    <col min="5381" max="5381" width="13.6640625" style="1" customWidth="1"/>
    <col min="5382" max="5382" width="12.6640625" style="1" customWidth="1"/>
    <col min="5383" max="5383" width="13.5546875" style="1" customWidth="1"/>
    <col min="5384" max="5384" width="13" style="1" customWidth="1"/>
    <col min="5385" max="5385" width="11.5546875" style="1" customWidth="1"/>
    <col min="5386" max="5386" width="8.6640625" style="1" customWidth="1"/>
    <col min="5387" max="5387" width="10.44140625" style="1" customWidth="1"/>
    <col min="5388" max="5388" width="8.88671875" style="1"/>
    <col min="5389" max="5389" width="10.6640625" style="1" customWidth="1"/>
    <col min="5390" max="5630" width="8.88671875" style="1"/>
    <col min="5631" max="5631" width="15.88671875" style="1" customWidth="1"/>
    <col min="5632" max="5632" width="9.109375" style="1" customWidth="1"/>
    <col min="5633" max="5633" width="9.6640625" style="1" customWidth="1"/>
    <col min="5634" max="5634" width="13.44140625" style="1" customWidth="1"/>
    <col min="5635" max="5635" width="12.88671875" style="1" customWidth="1"/>
    <col min="5636" max="5636" width="13" style="1" customWidth="1"/>
    <col min="5637" max="5637" width="13.6640625" style="1" customWidth="1"/>
    <col min="5638" max="5638" width="12.6640625" style="1" customWidth="1"/>
    <col min="5639" max="5639" width="13.5546875" style="1" customWidth="1"/>
    <col min="5640" max="5640" width="13" style="1" customWidth="1"/>
    <col min="5641" max="5641" width="11.5546875" style="1" customWidth="1"/>
    <col min="5642" max="5642" width="8.6640625" style="1" customWidth="1"/>
    <col min="5643" max="5643" width="10.44140625" style="1" customWidth="1"/>
    <col min="5644" max="5644" width="8.88671875" style="1"/>
    <col min="5645" max="5645" width="10.6640625" style="1" customWidth="1"/>
    <col min="5646" max="5886" width="8.88671875" style="1"/>
    <col min="5887" max="5887" width="15.88671875" style="1" customWidth="1"/>
    <col min="5888" max="5888" width="9.109375" style="1" customWidth="1"/>
    <col min="5889" max="5889" width="9.6640625" style="1" customWidth="1"/>
    <col min="5890" max="5890" width="13.44140625" style="1" customWidth="1"/>
    <col min="5891" max="5891" width="12.88671875" style="1" customWidth="1"/>
    <col min="5892" max="5892" width="13" style="1" customWidth="1"/>
    <col min="5893" max="5893" width="13.6640625" style="1" customWidth="1"/>
    <col min="5894" max="5894" width="12.6640625" style="1" customWidth="1"/>
    <col min="5895" max="5895" width="13.5546875" style="1" customWidth="1"/>
    <col min="5896" max="5896" width="13" style="1" customWidth="1"/>
    <col min="5897" max="5897" width="11.5546875" style="1" customWidth="1"/>
    <col min="5898" max="5898" width="8.6640625" style="1" customWidth="1"/>
    <col min="5899" max="5899" width="10.44140625" style="1" customWidth="1"/>
    <col min="5900" max="5900" width="8.88671875" style="1"/>
    <col min="5901" max="5901" width="10.6640625" style="1" customWidth="1"/>
    <col min="5902" max="6142" width="8.88671875" style="1"/>
    <col min="6143" max="6143" width="15.88671875" style="1" customWidth="1"/>
    <col min="6144" max="6144" width="9.109375" style="1" customWidth="1"/>
    <col min="6145" max="6145" width="9.6640625" style="1" customWidth="1"/>
    <col min="6146" max="6146" width="13.44140625" style="1" customWidth="1"/>
    <col min="6147" max="6147" width="12.88671875" style="1" customWidth="1"/>
    <col min="6148" max="6148" width="13" style="1" customWidth="1"/>
    <col min="6149" max="6149" width="13.6640625" style="1" customWidth="1"/>
    <col min="6150" max="6150" width="12.6640625" style="1" customWidth="1"/>
    <col min="6151" max="6151" width="13.5546875" style="1" customWidth="1"/>
    <col min="6152" max="6152" width="13" style="1" customWidth="1"/>
    <col min="6153" max="6153" width="11.5546875" style="1" customWidth="1"/>
    <col min="6154" max="6154" width="8.6640625" style="1" customWidth="1"/>
    <col min="6155" max="6155" width="10.44140625" style="1" customWidth="1"/>
    <col min="6156" max="6156" width="8.88671875" style="1"/>
    <col min="6157" max="6157" width="10.6640625" style="1" customWidth="1"/>
    <col min="6158" max="6398" width="8.88671875" style="1"/>
    <col min="6399" max="6399" width="15.88671875" style="1" customWidth="1"/>
    <col min="6400" max="6400" width="9.109375" style="1" customWidth="1"/>
    <col min="6401" max="6401" width="9.6640625" style="1" customWidth="1"/>
    <col min="6402" max="6402" width="13.44140625" style="1" customWidth="1"/>
    <col min="6403" max="6403" width="12.88671875" style="1" customWidth="1"/>
    <col min="6404" max="6404" width="13" style="1" customWidth="1"/>
    <col min="6405" max="6405" width="13.6640625" style="1" customWidth="1"/>
    <col min="6406" max="6406" width="12.6640625" style="1" customWidth="1"/>
    <col min="6407" max="6407" width="13.5546875" style="1" customWidth="1"/>
    <col min="6408" max="6408" width="13" style="1" customWidth="1"/>
    <col min="6409" max="6409" width="11.5546875" style="1" customWidth="1"/>
    <col min="6410" max="6410" width="8.6640625" style="1" customWidth="1"/>
    <col min="6411" max="6411" width="10.44140625" style="1" customWidth="1"/>
    <col min="6412" max="6412" width="8.88671875" style="1"/>
    <col min="6413" max="6413" width="10.6640625" style="1" customWidth="1"/>
    <col min="6414" max="6654" width="8.88671875" style="1"/>
    <col min="6655" max="6655" width="15.88671875" style="1" customWidth="1"/>
    <col min="6656" max="6656" width="9.109375" style="1" customWidth="1"/>
    <col min="6657" max="6657" width="9.6640625" style="1" customWidth="1"/>
    <col min="6658" max="6658" width="13.44140625" style="1" customWidth="1"/>
    <col min="6659" max="6659" width="12.88671875" style="1" customWidth="1"/>
    <col min="6660" max="6660" width="13" style="1" customWidth="1"/>
    <col min="6661" max="6661" width="13.6640625" style="1" customWidth="1"/>
    <col min="6662" max="6662" width="12.6640625" style="1" customWidth="1"/>
    <col min="6663" max="6663" width="13.5546875" style="1" customWidth="1"/>
    <col min="6664" max="6664" width="13" style="1" customWidth="1"/>
    <col min="6665" max="6665" width="11.5546875" style="1" customWidth="1"/>
    <col min="6666" max="6666" width="8.6640625" style="1" customWidth="1"/>
    <col min="6667" max="6667" width="10.44140625" style="1" customWidth="1"/>
    <col min="6668" max="6668" width="8.88671875" style="1"/>
    <col min="6669" max="6669" width="10.6640625" style="1" customWidth="1"/>
    <col min="6670" max="6910" width="8.88671875" style="1"/>
    <col min="6911" max="6911" width="15.88671875" style="1" customWidth="1"/>
    <col min="6912" max="6912" width="9.109375" style="1" customWidth="1"/>
    <col min="6913" max="6913" width="9.6640625" style="1" customWidth="1"/>
    <col min="6914" max="6914" width="13.44140625" style="1" customWidth="1"/>
    <col min="6915" max="6915" width="12.88671875" style="1" customWidth="1"/>
    <col min="6916" max="6916" width="13" style="1" customWidth="1"/>
    <col min="6917" max="6917" width="13.6640625" style="1" customWidth="1"/>
    <col min="6918" max="6918" width="12.6640625" style="1" customWidth="1"/>
    <col min="6919" max="6919" width="13.5546875" style="1" customWidth="1"/>
    <col min="6920" max="6920" width="13" style="1" customWidth="1"/>
    <col min="6921" max="6921" width="11.5546875" style="1" customWidth="1"/>
    <col min="6922" max="6922" width="8.6640625" style="1" customWidth="1"/>
    <col min="6923" max="6923" width="10.44140625" style="1" customWidth="1"/>
    <col min="6924" max="6924" width="8.88671875" style="1"/>
    <col min="6925" max="6925" width="10.6640625" style="1" customWidth="1"/>
    <col min="6926" max="7166" width="8.88671875" style="1"/>
    <col min="7167" max="7167" width="15.88671875" style="1" customWidth="1"/>
    <col min="7168" max="7168" width="9.109375" style="1" customWidth="1"/>
    <col min="7169" max="7169" width="9.6640625" style="1" customWidth="1"/>
    <col min="7170" max="7170" width="13.44140625" style="1" customWidth="1"/>
    <col min="7171" max="7171" width="12.88671875" style="1" customWidth="1"/>
    <col min="7172" max="7172" width="13" style="1" customWidth="1"/>
    <col min="7173" max="7173" width="13.6640625" style="1" customWidth="1"/>
    <col min="7174" max="7174" width="12.6640625" style="1" customWidth="1"/>
    <col min="7175" max="7175" width="13.5546875" style="1" customWidth="1"/>
    <col min="7176" max="7176" width="13" style="1" customWidth="1"/>
    <col min="7177" max="7177" width="11.5546875" style="1" customWidth="1"/>
    <col min="7178" max="7178" width="8.6640625" style="1" customWidth="1"/>
    <col min="7179" max="7179" width="10.44140625" style="1" customWidth="1"/>
    <col min="7180" max="7180" width="8.88671875" style="1"/>
    <col min="7181" max="7181" width="10.6640625" style="1" customWidth="1"/>
    <col min="7182" max="7422" width="8.88671875" style="1"/>
    <col min="7423" max="7423" width="15.88671875" style="1" customWidth="1"/>
    <col min="7424" max="7424" width="9.109375" style="1" customWidth="1"/>
    <col min="7425" max="7425" width="9.6640625" style="1" customWidth="1"/>
    <col min="7426" max="7426" width="13.44140625" style="1" customWidth="1"/>
    <col min="7427" max="7427" width="12.88671875" style="1" customWidth="1"/>
    <col min="7428" max="7428" width="13" style="1" customWidth="1"/>
    <col min="7429" max="7429" width="13.6640625" style="1" customWidth="1"/>
    <col min="7430" max="7430" width="12.6640625" style="1" customWidth="1"/>
    <col min="7431" max="7431" width="13.5546875" style="1" customWidth="1"/>
    <col min="7432" max="7432" width="13" style="1" customWidth="1"/>
    <col min="7433" max="7433" width="11.5546875" style="1" customWidth="1"/>
    <col min="7434" max="7434" width="8.6640625" style="1" customWidth="1"/>
    <col min="7435" max="7435" width="10.44140625" style="1" customWidth="1"/>
    <col min="7436" max="7436" width="8.88671875" style="1"/>
    <col min="7437" max="7437" width="10.6640625" style="1" customWidth="1"/>
    <col min="7438" max="7678" width="8.88671875" style="1"/>
    <col min="7679" max="7679" width="15.88671875" style="1" customWidth="1"/>
    <col min="7680" max="7680" width="9.109375" style="1" customWidth="1"/>
    <col min="7681" max="7681" width="9.6640625" style="1" customWidth="1"/>
    <col min="7682" max="7682" width="13.44140625" style="1" customWidth="1"/>
    <col min="7683" max="7683" width="12.88671875" style="1" customWidth="1"/>
    <col min="7684" max="7684" width="13" style="1" customWidth="1"/>
    <col min="7685" max="7685" width="13.6640625" style="1" customWidth="1"/>
    <col min="7686" max="7686" width="12.6640625" style="1" customWidth="1"/>
    <col min="7687" max="7687" width="13.5546875" style="1" customWidth="1"/>
    <col min="7688" max="7688" width="13" style="1" customWidth="1"/>
    <col min="7689" max="7689" width="11.5546875" style="1" customWidth="1"/>
    <col min="7690" max="7690" width="8.6640625" style="1" customWidth="1"/>
    <col min="7691" max="7691" width="10.44140625" style="1" customWidth="1"/>
    <col min="7692" max="7692" width="8.88671875" style="1"/>
    <col min="7693" max="7693" width="10.6640625" style="1" customWidth="1"/>
    <col min="7694" max="7934" width="8.88671875" style="1"/>
    <col min="7935" max="7935" width="15.88671875" style="1" customWidth="1"/>
    <col min="7936" max="7936" width="9.109375" style="1" customWidth="1"/>
    <col min="7937" max="7937" width="9.6640625" style="1" customWidth="1"/>
    <col min="7938" max="7938" width="13.44140625" style="1" customWidth="1"/>
    <col min="7939" max="7939" width="12.88671875" style="1" customWidth="1"/>
    <col min="7940" max="7940" width="13" style="1" customWidth="1"/>
    <col min="7941" max="7941" width="13.6640625" style="1" customWidth="1"/>
    <col min="7942" max="7942" width="12.6640625" style="1" customWidth="1"/>
    <col min="7943" max="7943" width="13.5546875" style="1" customWidth="1"/>
    <col min="7944" max="7944" width="13" style="1" customWidth="1"/>
    <col min="7945" max="7945" width="11.5546875" style="1" customWidth="1"/>
    <col min="7946" max="7946" width="8.6640625" style="1" customWidth="1"/>
    <col min="7947" max="7947" width="10.44140625" style="1" customWidth="1"/>
    <col min="7948" max="7948" width="8.88671875" style="1"/>
    <col min="7949" max="7949" width="10.6640625" style="1" customWidth="1"/>
    <col min="7950" max="8190" width="8.88671875" style="1"/>
    <col min="8191" max="8191" width="15.88671875" style="1" customWidth="1"/>
    <col min="8192" max="8192" width="9.109375" style="1" customWidth="1"/>
    <col min="8193" max="8193" width="9.6640625" style="1" customWidth="1"/>
    <col min="8194" max="8194" width="13.44140625" style="1" customWidth="1"/>
    <col min="8195" max="8195" width="12.88671875" style="1" customWidth="1"/>
    <col min="8196" max="8196" width="13" style="1" customWidth="1"/>
    <col min="8197" max="8197" width="13.6640625" style="1" customWidth="1"/>
    <col min="8198" max="8198" width="12.6640625" style="1" customWidth="1"/>
    <col min="8199" max="8199" width="13.5546875" style="1" customWidth="1"/>
    <col min="8200" max="8200" width="13" style="1" customWidth="1"/>
    <col min="8201" max="8201" width="11.5546875" style="1" customWidth="1"/>
    <col min="8202" max="8202" width="8.6640625" style="1" customWidth="1"/>
    <col min="8203" max="8203" width="10.44140625" style="1" customWidth="1"/>
    <col min="8204" max="8204" width="8.88671875" style="1"/>
    <col min="8205" max="8205" width="10.6640625" style="1" customWidth="1"/>
    <col min="8206" max="8446" width="8.88671875" style="1"/>
    <col min="8447" max="8447" width="15.88671875" style="1" customWidth="1"/>
    <col min="8448" max="8448" width="9.109375" style="1" customWidth="1"/>
    <col min="8449" max="8449" width="9.6640625" style="1" customWidth="1"/>
    <col min="8450" max="8450" width="13.44140625" style="1" customWidth="1"/>
    <col min="8451" max="8451" width="12.88671875" style="1" customWidth="1"/>
    <col min="8452" max="8452" width="13" style="1" customWidth="1"/>
    <col min="8453" max="8453" width="13.6640625" style="1" customWidth="1"/>
    <col min="8454" max="8454" width="12.6640625" style="1" customWidth="1"/>
    <col min="8455" max="8455" width="13.5546875" style="1" customWidth="1"/>
    <col min="8456" max="8456" width="13" style="1" customWidth="1"/>
    <col min="8457" max="8457" width="11.5546875" style="1" customWidth="1"/>
    <col min="8458" max="8458" width="8.6640625" style="1" customWidth="1"/>
    <col min="8459" max="8459" width="10.44140625" style="1" customWidth="1"/>
    <col min="8460" max="8460" width="8.88671875" style="1"/>
    <col min="8461" max="8461" width="10.6640625" style="1" customWidth="1"/>
    <col min="8462" max="8702" width="8.88671875" style="1"/>
    <col min="8703" max="8703" width="15.88671875" style="1" customWidth="1"/>
    <col min="8704" max="8704" width="9.109375" style="1" customWidth="1"/>
    <col min="8705" max="8705" width="9.6640625" style="1" customWidth="1"/>
    <col min="8706" max="8706" width="13.44140625" style="1" customWidth="1"/>
    <col min="8707" max="8707" width="12.88671875" style="1" customWidth="1"/>
    <col min="8708" max="8708" width="13" style="1" customWidth="1"/>
    <col min="8709" max="8709" width="13.6640625" style="1" customWidth="1"/>
    <col min="8710" max="8710" width="12.6640625" style="1" customWidth="1"/>
    <col min="8711" max="8711" width="13.5546875" style="1" customWidth="1"/>
    <col min="8712" max="8712" width="13" style="1" customWidth="1"/>
    <col min="8713" max="8713" width="11.5546875" style="1" customWidth="1"/>
    <col min="8714" max="8714" width="8.6640625" style="1" customWidth="1"/>
    <col min="8715" max="8715" width="10.44140625" style="1" customWidth="1"/>
    <col min="8716" max="8716" width="8.88671875" style="1"/>
    <col min="8717" max="8717" width="10.6640625" style="1" customWidth="1"/>
    <col min="8718" max="8958" width="8.88671875" style="1"/>
    <col min="8959" max="8959" width="15.88671875" style="1" customWidth="1"/>
    <col min="8960" max="8960" width="9.109375" style="1" customWidth="1"/>
    <col min="8961" max="8961" width="9.6640625" style="1" customWidth="1"/>
    <col min="8962" max="8962" width="13.44140625" style="1" customWidth="1"/>
    <col min="8963" max="8963" width="12.88671875" style="1" customWidth="1"/>
    <col min="8964" max="8964" width="13" style="1" customWidth="1"/>
    <col min="8965" max="8965" width="13.6640625" style="1" customWidth="1"/>
    <col min="8966" max="8966" width="12.6640625" style="1" customWidth="1"/>
    <col min="8967" max="8967" width="13.5546875" style="1" customWidth="1"/>
    <col min="8968" max="8968" width="13" style="1" customWidth="1"/>
    <col min="8969" max="8969" width="11.5546875" style="1" customWidth="1"/>
    <col min="8970" max="8970" width="8.6640625" style="1" customWidth="1"/>
    <col min="8971" max="8971" width="10.44140625" style="1" customWidth="1"/>
    <col min="8972" max="8972" width="8.88671875" style="1"/>
    <col min="8973" max="8973" width="10.6640625" style="1" customWidth="1"/>
    <col min="8974" max="9214" width="8.88671875" style="1"/>
    <col min="9215" max="9215" width="15.88671875" style="1" customWidth="1"/>
    <col min="9216" max="9216" width="9.109375" style="1" customWidth="1"/>
    <col min="9217" max="9217" width="9.6640625" style="1" customWidth="1"/>
    <col min="9218" max="9218" width="13.44140625" style="1" customWidth="1"/>
    <col min="9219" max="9219" width="12.88671875" style="1" customWidth="1"/>
    <col min="9220" max="9220" width="13" style="1" customWidth="1"/>
    <col min="9221" max="9221" width="13.6640625" style="1" customWidth="1"/>
    <col min="9222" max="9222" width="12.6640625" style="1" customWidth="1"/>
    <col min="9223" max="9223" width="13.5546875" style="1" customWidth="1"/>
    <col min="9224" max="9224" width="13" style="1" customWidth="1"/>
    <col min="9225" max="9225" width="11.5546875" style="1" customWidth="1"/>
    <col min="9226" max="9226" width="8.6640625" style="1" customWidth="1"/>
    <col min="9227" max="9227" width="10.44140625" style="1" customWidth="1"/>
    <col min="9228" max="9228" width="8.88671875" style="1"/>
    <col min="9229" max="9229" width="10.6640625" style="1" customWidth="1"/>
    <col min="9230" max="9470" width="8.88671875" style="1"/>
    <col min="9471" max="9471" width="15.88671875" style="1" customWidth="1"/>
    <col min="9472" max="9472" width="9.109375" style="1" customWidth="1"/>
    <col min="9473" max="9473" width="9.6640625" style="1" customWidth="1"/>
    <col min="9474" max="9474" width="13.44140625" style="1" customWidth="1"/>
    <col min="9475" max="9475" width="12.88671875" style="1" customWidth="1"/>
    <col min="9476" max="9476" width="13" style="1" customWidth="1"/>
    <col min="9477" max="9477" width="13.6640625" style="1" customWidth="1"/>
    <col min="9478" max="9478" width="12.6640625" style="1" customWidth="1"/>
    <col min="9479" max="9479" width="13.5546875" style="1" customWidth="1"/>
    <col min="9480" max="9480" width="13" style="1" customWidth="1"/>
    <col min="9481" max="9481" width="11.5546875" style="1" customWidth="1"/>
    <col min="9482" max="9482" width="8.6640625" style="1" customWidth="1"/>
    <col min="9483" max="9483" width="10.44140625" style="1" customWidth="1"/>
    <col min="9484" max="9484" width="8.88671875" style="1"/>
    <col min="9485" max="9485" width="10.6640625" style="1" customWidth="1"/>
    <col min="9486" max="9726" width="8.88671875" style="1"/>
    <col min="9727" max="9727" width="15.88671875" style="1" customWidth="1"/>
    <col min="9728" max="9728" width="9.109375" style="1" customWidth="1"/>
    <col min="9729" max="9729" width="9.6640625" style="1" customWidth="1"/>
    <col min="9730" max="9730" width="13.44140625" style="1" customWidth="1"/>
    <col min="9731" max="9731" width="12.88671875" style="1" customWidth="1"/>
    <col min="9732" max="9732" width="13" style="1" customWidth="1"/>
    <col min="9733" max="9733" width="13.6640625" style="1" customWidth="1"/>
    <col min="9734" max="9734" width="12.6640625" style="1" customWidth="1"/>
    <col min="9735" max="9735" width="13.5546875" style="1" customWidth="1"/>
    <col min="9736" max="9736" width="13" style="1" customWidth="1"/>
    <col min="9737" max="9737" width="11.5546875" style="1" customWidth="1"/>
    <col min="9738" max="9738" width="8.6640625" style="1" customWidth="1"/>
    <col min="9739" max="9739" width="10.44140625" style="1" customWidth="1"/>
    <col min="9740" max="9740" width="8.88671875" style="1"/>
    <col min="9741" max="9741" width="10.6640625" style="1" customWidth="1"/>
    <col min="9742" max="9982" width="8.88671875" style="1"/>
    <col min="9983" max="9983" width="15.88671875" style="1" customWidth="1"/>
    <col min="9984" max="9984" width="9.109375" style="1" customWidth="1"/>
    <col min="9985" max="9985" width="9.6640625" style="1" customWidth="1"/>
    <col min="9986" max="9986" width="13.44140625" style="1" customWidth="1"/>
    <col min="9987" max="9987" width="12.88671875" style="1" customWidth="1"/>
    <col min="9988" max="9988" width="13" style="1" customWidth="1"/>
    <col min="9989" max="9989" width="13.6640625" style="1" customWidth="1"/>
    <col min="9990" max="9990" width="12.6640625" style="1" customWidth="1"/>
    <col min="9991" max="9991" width="13.5546875" style="1" customWidth="1"/>
    <col min="9992" max="9992" width="13" style="1" customWidth="1"/>
    <col min="9993" max="9993" width="11.5546875" style="1" customWidth="1"/>
    <col min="9994" max="9994" width="8.6640625" style="1" customWidth="1"/>
    <col min="9995" max="9995" width="10.44140625" style="1" customWidth="1"/>
    <col min="9996" max="9996" width="8.88671875" style="1"/>
    <col min="9997" max="9997" width="10.6640625" style="1" customWidth="1"/>
    <col min="9998" max="10238" width="8.88671875" style="1"/>
    <col min="10239" max="10239" width="15.88671875" style="1" customWidth="1"/>
    <col min="10240" max="10240" width="9.109375" style="1" customWidth="1"/>
    <col min="10241" max="10241" width="9.6640625" style="1" customWidth="1"/>
    <col min="10242" max="10242" width="13.44140625" style="1" customWidth="1"/>
    <col min="10243" max="10243" width="12.88671875" style="1" customWidth="1"/>
    <col min="10244" max="10244" width="13" style="1" customWidth="1"/>
    <col min="10245" max="10245" width="13.6640625" style="1" customWidth="1"/>
    <col min="10246" max="10246" width="12.6640625" style="1" customWidth="1"/>
    <col min="10247" max="10247" width="13.5546875" style="1" customWidth="1"/>
    <col min="10248" max="10248" width="13" style="1" customWidth="1"/>
    <col min="10249" max="10249" width="11.5546875" style="1" customWidth="1"/>
    <col min="10250" max="10250" width="8.6640625" style="1" customWidth="1"/>
    <col min="10251" max="10251" width="10.44140625" style="1" customWidth="1"/>
    <col min="10252" max="10252" width="8.88671875" style="1"/>
    <col min="10253" max="10253" width="10.6640625" style="1" customWidth="1"/>
    <col min="10254" max="10494" width="8.88671875" style="1"/>
    <col min="10495" max="10495" width="15.88671875" style="1" customWidth="1"/>
    <col min="10496" max="10496" width="9.109375" style="1" customWidth="1"/>
    <col min="10497" max="10497" width="9.6640625" style="1" customWidth="1"/>
    <col min="10498" max="10498" width="13.44140625" style="1" customWidth="1"/>
    <col min="10499" max="10499" width="12.88671875" style="1" customWidth="1"/>
    <col min="10500" max="10500" width="13" style="1" customWidth="1"/>
    <col min="10501" max="10501" width="13.6640625" style="1" customWidth="1"/>
    <col min="10502" max="10502" width="12.6640625" style="1" customWidth="1"/>
    <col min="10503" max="10503" width="13.5546875" style="1" customWidth="1"/>
    <col min="10504" max="10504" width="13" style="1" customWidth="1"/>
    <col min="10505" max="10505" width="11.5546875" style="1" customWidth="1"/>
    <col min="10506" max="10506" width="8.6640625" style="1" customWidth="1"/>
    <col min="10507" max="10507" width="10.44140625" style="1" customWidth="1"/>
    <col min="10508" max="10508" width="8.88671875" style="1"/>
    <col min="10509" max="10509" width="10.6640625" style="1" customWidth="1"/>
    <col min="10510" max="10750" width="8.88671875" style="1"/>
    <col min="10751" max="10751" width="15.88671875" style="1" customWidth="1"/>
    <col min="10752" max="10752" width="9.109375" style="1" customWidth="1"/>
    <col min="10753" max="10753" width="9.6640625" style="1" customWidth="1"/>
    <col min="10754" max="10754" width="13.44140625" style="1" customWidth="1"/>
    <col min="10755" max="10755" width="12.88671875" style="1" customWidth="1"/>
    <col min="10756" max="10756" width="13" style="1" customWidth="1"/>
    <col min="10757" max="10757" width="13.6640625" style="1" customWidth="1"/>
    <col min="10758" max="10758" width="12.6640625" style="1" customWidth="1"/>
    <col min="10759" max="10759" width="13.5546875" style="1" customWidth="1"/>
    <col min="10760" max="10760" width="13" style="1" customWidth="1"/>
    <col min="10761" max="10761" width="11.5546875" style="1" customWidth="1"/>
    <col min="10762" max="10762" width="8.6640625" style="1" customWidth="1"/>
    <col min="10763" max="10763" width="10.44140625" style="1" customWidth="1"/>
    <col min="10764" max="10764" width="8.88671875" style="1"/>
    <col min="10765" max="10765" width="10.6640625" style="1" customWidth="1"/>
    <col min="10766" max="11006" width="8.88671875" style="1"/>
    <col min="11007" max="11007" width="15.88671875" style="1" customWidth="1"/>
    <col min="11008" max="11008" width="9.109375" style="1" customWidth="1"/>
    <col min="11009" max="11009" width="9.6640625" style="1" customWidth="1"/>
    <col min="11010" max="11010" width="13.44140625" style="1" customWidth="1"/>
    <col min="11011" max="11011" width="12.88671875" style="1" customWidth="1"/>
    <col min="11012" max="11012" width="13" style="1" customWidth="1"/>
    <col min="11013" max="11013" width="13.6640625" style="1" customWidth="1"/>
    <col min="11014" max="11014" width="12.6640625" style="1" customWidth="1"/>
    <col min="11015" max="11015" width="13.5546875" style="1" customWidth="1"/>
    <col min="11016" max="11016" width="13" style="1" customWidth="1"/>
    <col min="11017" max="11017" width="11.5546875" style="1" customWidth="1"/>
    <col min="11018" max="11018" width="8.6640625" style="1" customWidth="1"/>
    <col min="11019" max="11019" width="10.44140625" style="1" customWidth="1"/>
    <col min="11020" max="11020" width="8.88671875" style="1"/>
    <col min="11021" max="11021" width="10.6640625" style="1" customWidth="1"/>
    <col min="11022" max="11262" width="8.88671875" style="1"/>
    <col min="11263" max="11263" width="15.88671875" style="1" customWidth="1"/>
    <col min="11264" max="11264" width="9.109375" style="1" customWidth="1"/>
    <col min="11265" max="11265" width="9.6640625" style="1" customWidth="1"/>
    <col min="11266" max="11266" width="13.44140625" style="1" customWidth="1"/>
    <col min="11267" max="11267" width="12.88671875" style="1" customWidth="1"/>
    <col min="11268" max="11268" width="13" style="1" customWidth="1"/>
    <col min="11269" max="11269" width="13.6640625" style="1" customWidth="1"/>
    <col min="11270" max="11270" width="12.6640625" style="1" customWidth="1"/>
    <col min="11271" max="11271" width="13.5546875" style="1" customWidth="1"/>
    <col min="11272" max="11272" width="13" style="1" customWidth="1"/>
    <col min="11273" max="11273" width="11.5546875" style="1" customWidth="1"/>
    <col min="11274" max="11274" width="8.6640625" style="1" customWidth="1"/>
    <col min="11275" max="11275" width="10.44140625" style="1" customWidth="1"/>
    <col min="11276" max="11276" width="8.88671875" style="1"/>
    <col min="11277" max="11277" width="10.6640625" style="1" customWidth="1"/>
    <col min="11278" max="11518" width="8.88671875" style="1"/>
    <col min="11519" max="11519" width="15.88671875" style="1" customWidth="1"/>
    <col min="11520" max="11520" width="9.109375" style="1" customWidth="1"/>
    <col min="11521" max="11521" width="9.6640625" style="1" customWidth="1"/>
    <col min="11522" max="11522" width="13.44140625" style="1" customWidth="1"/>
    <col min="11523" max="11523" width="12.88671875" style="1" customWidth="1"/>
    <col min="11524" max="11524" width="13" style="1" customWidth="1"/>
    <col min="11525" max="11525" width="13.6640625" style="1" customWidth="1"/>
    <col min="11526" max="11526" width="12.6640625" style="1" customWidth="1"/>
    <col min="11527" max="11527" width="13.5546875" style="1" customWidth="1"/>
    <col min="11528" max="11528" width="13" style="1" customWidth="1"/>
    <col min="11529" max="11529" width="11.5546875" style="1" customWidth="1"/>
    <col min="11530" max="11530" width="8.6640625" style="1" customWidth="1"/>
    <col min="11531" max="11531" width="10.44140625" style="1" customWidth="1"/>
    <col min="11532" max="11532" width="8.88671875" style="1"/>
    <col min="11533" max="11533" width="10.6640625" style="1" customWidth="1"/>
    <col min="11534" max="11774" width="8.88671875" style="1"/>
    <col min="11775" max="11775" width="15.88671875" style="1" customWidth="1"/>
    <col min="11776" max="11776" width="9.109375" style="1" customWidth="1"/>
    <col min="11777" max="11777" width="9.6640625" style="1" customWidth="1"/>
    <col min="11778" max="11778" width="13.44140625" style="1" customWidth="1"/>
    <col min="11779" max="11779" width="12.88671875" style="1" customWidth="1"/>
    <col min="11780" max="11780" width="13" style="1" customWidth="1"/>
    <col min="11781" max="11781" width="13.6640625" style="1" customWidth="1"/>
    <col min="11782" max="11782" width="12.6640625" style="1" customWidth="1"/>
    <col min="11783" max="11783" width="13.5546875" style="1" customWidth="1"/>
    <col min="11784" max="11784" width="13" style="1" customWidth="1"/>
    <col min="11785" max="11785" width="11.5546875" style="1" customWidth="1"/>
    <col min="11786" max="11786" width="8.6640625" style="1" customWidth="1"/>
    <col min="11787" max="11787" width="10.44140625" style="1" customWidth="1"/>
    <col min="11788" max="11788" width="8.88671875" style="1"/>
    <col min="11789" max="11789" width="10.6640625" style="1" customWidth="1"/>
    <col min="11790" max="12030" width="8.88671875" style="1"/>
    <col min="12031" max="12031" width="15.88671875" style="1" customWidth="1"/>
    <col min="12032" max="12032" width="9.109375" style="1" customWidth="1"/>
    <col min="12033" max="12033" width="9.6640625" style="1" customWidth="1"/>
    <col min="12034" max="12034" width="13.44140625" style="1" customWidth="1"/>
    <col min="12035" max="12035" width="12.88671875" style="1" customWidth="1"/>
    <col min="12036" max="12036" width="13" style="1" customWidth="1"/>
    <col min="12037" max="12037" width="13.6640625" style="1" customWidth="1"/>
    <col min="12038" max="12038" width="12.6640625" style="1" customWidth="1"/>
    <col min="12039" max="12039" width="13.5546875" style="1" customWidth="1"/>
    <col min="12040" max="12040" width="13" style="1" customWidth="1"/>
    <col min="12041" max="12041" width="11.5546875" style="1" customWidth="1"/>
    <col min="12042" max="12042" width="8.6640625" style="1" customWidth="1"/>
    <col min="12043" max="12043" width="10.44140625" style="1" customWidth="1"/>
    <col min="12044" max="12044" width="8.88671875" style="1"/>
    <col min="12045" max="12045" width="10.6640625" style="1" customWidth="1"/>
    <col min="12046" max="12286" width="8.88671875" style="1"/>
    <col min="12287" max="12287" width="15.88671875" style="1" customWidth="1"/>
    <col min="12288" max="12288" width="9.109375" style="1" customWidth="1"/>
    <col min="12289" max="12289" width="9.6640625" style="1" customWidth="1"/>
    <col min="12290" max="12290" width="13.44140625" style="1" customWidth="1"/>
    <col min="12291" max="12291" width="12.88671875" style="1" customWidth="1"/>
    <col min="12292" max="12292" width="13" style="1" customWidth="1"/>
    <col min="12293" max="12293" width="13.6640625" style="1" customWidth="1"/>
    <col min="12294" max="12294" width="12.6640625" style="1" customWidth="1"/>
    <col min="12295" max="12295" width="13.5546875" style="1" customWidth="1"/>
    <col min="12296" max="12296" width="13" style="1" customWidth="1"/>
    <col min="12297" max="12297" width="11.5546875" style="1" customWidth="1"/>
    <col min="12298" max="12298" width="8.6640625" style="1" customWidth="1"/>
    <col min="12299" max="12299" width="10.44140625" style="1" customWidth="1"/>
    <col min="12300" max="12300" width="8.88671875" style="1"/>
    <col min="12301" max="12301" width="10.6640625" style="1" customWidth="1"/>
    <col min="12302" max="12542" width="8.88671875" style="1"/>
    <col min="12543" max="12543" width="15.88671875" style="1" customWidth="1"/>
    <col min="12544" max="12544" width="9.109375" style="1" customWidth="1"/>
    <col min="12545" max="12545" width="9.6640625" style="1" customWidth="1"/>
    <col min="12546" max="12546" width="13.44140625" style="1" customWidth="1"/>
    <col min="12547" max="12547" width="12.88671875" style="1" customWidth="1"/>
    <col min="12548" max="12548" width="13" style="1" customWidth="1"/>
    <col min="12549" max="12549" width="13.6640625" style="1" customWidth="1"/>
    <col min="12550" max="12550" width="12.6640625" style="1" customWidth="1"/>
    <col min="12551" max="12551" width="13.5546875" style="1" customWidth="1"/>
    <col min="12552" max="12552" width="13" style="1" customWidth="1"/>
    <col min="12553" max="12553" width="11.5546875" style="1" customWidth="1"/>
    <col min="12554" max="12554" width="8.6640625" style="1" customWidth="1"/>
    <col min="12555" max="12555" width="10.44140625" style="1" customWidth="1"/>
    <col min="12556" max="12556" width="8.88671875" style="1"/>
    <col min="12557" max="12557" width="10.6640625" style="1" customWidth="1"/>
    <col min="12558" max="12798" width="8.88671875" style="1"/>
    <col min="12799" max="12799" width="15.88671875" style="1" customWidth="1"/>
    <col min="12800" max="12800" width="9.109375" style="1" customWidth="1"/>
    <col min="12801" max="12801" width="9.6640625" style="1" customWidth="1"/>
    <col min="12802" max="12802" width="13.44140625" style="1" customWidth="1"/>
    <col min="12803" max="12803" width="12.88671875" style="1" customWidth="1"/>
    <col min="12804" max="12804" width="13" style="1" customWidth="1"/>
    <col min="12805" max="12805" width="13.6640625" style="1" customWidth="1"/>
    <col min="12806" max="12806" width="12.6640625" style="1" customWidth="1"/>
    <col min="12807" max="12807" width="13.5546875" style="1" customWidth="1"/>
    <col min="12808" max="12808" width="13" style="1" customWidth="1"/>
    <col min="12809" max="12809" width="11.5546875" style="1" customWidth="1"/>
    <col min="12810" max="12810" width="8.6640625" style="1" customWidth="1"/>
    <col min="12811" max="12811" width="10.44140625" style="1" customWidth="1"/>
    <col min="12812" max="12812" width="8.88671875" style="1"/>
    <col min="12813" max="12813" width="10.6640625" style="1" customWidth="1"/>
    <col min="12814" max="13054" width="8.88671875" style="1"/>
    <col min="13055" max="13055" width="15.88671875" style="1" customWidth="1"/>
    <col min="13056" max="13056" width="9.109375" style="1" customWidth="1"/>
    <col min="13057" max="13057" width="9.6640625" style="1" customWidth="1"/>
    <col min="13058" max="13058" width="13.44140625" style="1" customWidth="1"/>
    <col min="13059" max="13059" width="12.88671875" style="1" customWidth="1"/>
    <col min="13060" max="13060" width="13" style="1" customWidth="1"/>
    <col min="13061" max="13061" width="13.6640625" style="1" customWidth="1"/>
    <col min="13062" max="13062" width="12.6640625" style="1" customWidth="1"/>
    <col min="13063" max="13063" width="13.5546875" style="1" customWidth="1"/>
    <col min="13064" max="13064" width="13" style="1" customWidth="1"/>
    <col min="13065" max="13065" width="11.5546875" style="1" customWidth="1"/>
    <col min="13066" max="13066" width="8.6640625" style="1" customWidth="1"/>
    <col min="13067" max="13067" width="10.44140625" style="1" customWidth="1"/>
    <col min="13068" max="13068" width="8.88671875" style="1"/>
    <col min="13069" max="13069" width="10.6640625" style="1" customWidth="1"/>
    <col min="13070" max="13310" width="8.88671875" style="1"/>
    <col min="13311" max="13311" width="15.88671875" style="1" customWidth="1"/>
    <col min="13312" max="13312" width="9.109375" style="1" customWidth="1"/>
    <col min="13313" max="13313" width="9.6640625" style="1" customWidth="1"/>
    <col min="13314" max="13314" width="13.44140625" style="1" customWidth="1"/>
    <col min="13315" max="13315" width="12.88671875" style="1" customWidth="1"/>
    <col min="13316" max="13316" width="13" style="1" customWidth="1"/>
    <col min="13317" max="13317" width="13.6640625" style="1" customWidth="1"/>
    <col min="13318" max="13318" width="12.6640625" style="1" customWidth="1"/>
    <col min="13319" max="13319" width="13.5546875" style="1" customWidth="1"/>
    <col min="13320" max="13320" width="13" style="1" customWidth="1"/>
    <col min="13321" max="13321" width="11.5546875" style="1" customWidth="1"/>
    <col min="13322" max="13322" width="8.6640625" style="1" customWidth="1"/>
    <col min="13323" max="13323" width="10.44140625" style="1" customWidth="1"/>
    <col min="13324" max="13324" width="8.88671875" style="1"/>
    <col min="13325" max="13325" width="10.6640625" style="1" customWidth="1"/>
    <col min="13326" max="13566" width="8.88671875" style="1"/>
    <col min="13567" max="13567" width="15.88671875" style="1" customWidth="1"/>
    <col min="13568" max="13568" width="9.109375" style="1" customWidth="1"/>
    <col min="13569" max="13569" width="9.6640625" style="1" customWidth="1"/>
    <col min="13570" max="13570" width="13.44140625" style="1" customWidth="1"/>
    <col min="13571" max="13571" width="12.88671875" style="1" customWidth="1"/>
    <col min="13572" max="13572" width="13" style="1" customWidth="1"/>
    <col min="13573" max="13573" width="13.6640625" style="1" customWidth="1"/>
    <col min="13574" max="13574" width="12.6640625" style="1" customWidth="1"/>
    <col min="13575" max="13575" width="13.5546875" style="1" customWidth="1"/>
    <col min="13576" max="13576" width="13" style="1" customWidth="1"/>
    <col min="13577" max="13577" width="11.5546875" style="1" customWidth="1"/>
    <col min="13578" max="13578" width="8.6640625" style="1" customWidth="1"/>
    <col min="13579" max="13579" width="10.44140625" style="1" customWidth="1"/>
    <col min="13580" max="13580" width="8.88671875" style="1"/>
    <col min="13581" max="13581" width="10.6640625" style="1" customWidth="1"/>
    <col min="13582" max="13822" width="8.88671875" style="1"/>
    <col min="13823" max="13823" width="15.88671875" style="1" customWidth="1"/>
    <col min="13824" max="13824" width="9.109375" style="1" customWidth="1"/>
    <col min="13825" max="13825" width="9.6640625" style="1" customWidth="1"/>
    <col min="13826" max="13826" width="13.44140625" style="1" customWidth="1"/>
    <col min="13827" max="13827" width="12.88671875" style="1" customWidth="1"/>
    <col min="13828" max="13828" width="13" style="1" customWidth="1"/>
    <col min="13829" max="13829" width="13.6640625" style="1" customWidth="1"/>
    <col min="13830" max="13830" width="12.6640625" style="1" customWidth="1"/>
    <col min="13831" max="13831" width="13.5546875" style="1" customWidth="1"/>
    <col min="13832" max="13832" width="13" style="1" customWidth="1"/>
    <col min="13833" max="13833" width="11.5546875" style="1" customWidth="1"/>
    <col min="13834" max="13834" width="8.6640625" style="1" customWidth="1"/>
    <col min="13835" max="13835" width="10.44140625" style="1" customWidth="1"/>
    <col min="13836" max="13836" width="8.88671875" style="1"/>
    <col min="13837" max="13837" width="10.6640625" style="1" customWidth="1"/>
    <col min="13838" max="14078" width="8.88671875" style="1"/>
    <col min="14079" max="14079" width="15.88671875" style="1" customWidth="1"/>
    <col min="14080" max="14080" width="9.109375" style="1" customWidth="1"/>
    <col min="14081" max="14081" width="9.6640625" style="1" customWidth="1"/>
    <col min="14082" max="14082" width="13.44140625" style="1" customWidth="1"/>
    <col min="14083" max="14083" width="12.88671875" style="1" customWidth="1"/>
    <col min="14084" max="14084" width="13" style="1" customWidth="1"/>
    <col min="14085" max="14085" width="13.6640625" style="1" customWidth="1"/>
    <col min="14086" max="14086" width="12.6640625" style="1" customWidth="1"/>
    <col min="14087" max="14087" width="13.5546875" style="1" customWidth="1"/>
    <col min="14088" max="14088" width="13" style="1" customWidth="1"/>
    <col min="14089" max="14089" width="11.5546875" style="1" customWidth="1"/>
    <col min="14090" max="14090" width="8.6640625" style="1" customWidth="1"/>
    <col min="14091" max="14091" width="10.44140625" style="1" customWidth="1"/>
    <col min="14092" max="14092" width="8.88671875" style="1"/>
    <col min="14093" max="14093" width="10.6640625" style="1" customWidth="1"/>
    <col min="14094" max="14334" width="8.88671875" style="1"/>
    <col min="14335" max="14335" width="15.88671875" style="1" customWidth="1"/>
    <col min="14336" max="14336" width="9.109375" style="1" customWidth="1"/>
    <col min="14337" max="14337" width="9.6640625" style="1" customWidth="1"/>
    <col min="14338" max="14338" width="13.44140625" style="1" customWidth="1"/>
    <col min="14339" max="14339" width="12.88671875" style="1" customWidth="1"/>
    <col min="14340" max="14340" width="13" style="1" customWidth="1"/>
    <col min="14341" max="14341" width="13.6640625" style="1" customWidth="1"/>
    <col min="14342" max="14342" width="12.6640625" style="1" customWidth="1"/>
    <col min="14343" max="14343" width="13.5546875" style="1" customWidth="1"/>
    <col min="14344" max="14344" width="13" style="1" customWidth="1"/>
    <col min="14345" max="14345" width="11.5546875" style="1" customWidth="1"/>
    <col min="14346" max="14346" width="8.6640625" style="1" customWidth="1"/>
    <col min="14347" max="14347" width="10.44140625" style="1" customWidth="1"/>
    <col min="14348" max="14348" width="8.88671875" style="1"/>
    <col min="14349" max="14349" width="10.6640625" style="1" customWidth="1"/>
    <col min="14350" max="14590" width="8.88671875" style="1"/>
    <col min="14591" max="14591" width="15.88671875" style="1" customWidth="1"/>
    <col min="14592" max="14592" width="9.109375" style="1" customWidth="1"/>
    <col min="14593" max="14593" width="9.6640625" style="1" customWidth="1"/>
    <col min="14594" max="14594" width="13.44140625" style="1" customWidth="1"/>
    <col min="14595" max="14595" width="12.88671875" style="1" customWidth="1"/>
    <col min="14596" max="14596" width="13" style="1" customWidth="1"/>
    <col min="14597" max="14597" width="13.6640625" style="1" customWidth="1"/>
    <col min="14598" max="14598" width="12.6640625" style="1" customWidth="1"/>
    <col min="14599" max="14599" width="13.5546875" style="1" customWidth="1"/>
    <col min="14600" max="14600" width="13" style="1" customWidth="1"/>
    <col min="14601" max="14601" width="11.5546875" style="1" customWidth="1"/>
    <col min="14602" max="14602" width="8.6640625" style="1" customWidth="1"/>
    <col min="14603" max="14603" width="10.44140625" style="1" customWidth="1"/>
    <col min="14604" max="14604" width="8.88671875" style="1"/>
    <col min="14605" max="14605" width="10.6640625" style="1" customWidth="1"/>
    <col min="14606" max="14846" width="8.88671875" style="1"/>
    <col min="14847" max="14847" width="15.88671875" style="1" customWidth="1"/>
    <col min="14848" max="14848" width="9.109375" style="1" customWidth="1"/>
    <col min="14849" max="14849" width="9.6640625" style="1" customWidth="1"/>
    <col min="14850" max="14850" width="13.44140625" style="1" customWidth="1"/>
    <col min="14851" max="14851" width="12.88671875" style="1" customWidth="1"/>
    <col min="14852" max="14852" width="13" style="1" customWidth="1"/>
    <col min="14853" max="14853" width="13.6640625" style="1" customWidth="1"/>
    <col min="14854" max="14854" width="12.6640625" style="1" customWidth="1"/>
    <col min="14855" max="14855" width="13.5546875" style="1" customWidth="1"/>
    <col min="14856" max="14856" width="13" style="1" customWidth="1"/>
    <col min="14857" max="14857" width="11.5546875" style="1" customWidth="1"/>
    <col min="14858" max="14858" width="8.6640625" style="1" customWidth="1"/>
    <col min="14859" max="14859" width="10.44140625" style="1" customWidth="1"/>
    <col min="14860" max="14860" width="8.88671875" style="1"/>
    <col min="14861" max="14861" width="10.6640625" style="1" customWidth="1"/>
    <col min="14862" max="15102" width="8.88671875" style="1"/>
    <col min="15103" max="15103" width="15.88671875" style="1" customWidth="1"/>
    <col min="15104" max="15104" width="9.109375" style="1" customWidth="1"/>
    <col min="15105" max="15105" width="9.6640625" style="1" customWidth="1"/>
    <col min="15106" max="15106" width="13.44140625" style="1" customWidth="1"/>
    <col min="15107" max="15107" width="12.88671875" style="1" customWidth="1"/>
    <col min="15108" max="15108" width="13" style="1" customWidth="1"/>
    <col min="15109" max="15109" width="13.6640625" style="1" customWidth="1"/>
    <col min="15110" max="15110" width="12.6640625" style="1" customWidth="1"/>
    <col min="15111" max="15111" width="13.5546875" style="1" customWidth="1"/>
    <col min="15112" max="15112" width="13" style="1" customWidth="1"/>
    <col min="15113" max="15113" width="11.5546875" style="1" customWidth="1"/>
    <col min="15114" max="15114" width="8.6640625" style="1" customWidth="1"/>
    <col min="15115" max="15115" width="10.44140625" style="1" customWidth="1"/>
    <col min="15116" max="15116" width="8.88671875" style="1"/>
    <col min="15117" max="15117" width="10.6640625" style="1" customWidth="1"/>
    <col min="15118" max="15358" width="8.88671875" style="1"/>
    <col min="15359" max="15359" width="15.88671875" style="1" customWidth="1"/>
    <col min="15360" max="15360" width="9.109375" style="1" customWidth="1"/>
    <col min="15361" max="15361" width="9.6640625" style="1" customWidth="1"/>
    <col min="15362" max="15362" width="13.44140625" style="1" customWidth="1"/>
    <col min="15363" max="15363" width="12.88671875" style="1" customWidth="1"/>
    <col min="15364" max="15364" width="13" style="1" customWidth="1"/>
    <col min="15365" max="15365" width="13.6640625" style="1" customWidth="1"/>
    <col min="15366" max="15366" width="12.6640625" style="1" customWidth="1"/>
    <col min="15367" max="15367" width="13.5546875" style="1" customWidth="1"/>
    <col min="15368" max="15368" width="13" style="1" customWidth="1"/>
    <col min="15369" max="15369" width="11.5546875" style="1" customWidth="1"/>
    <col min="15370" max="15370" width="8.6640625" style="1" customWidth="1"/>
    <col min="15371" max="15371" width="10.44140625" style="1" customWidth="1"/>
    <col min="15372" max="15372" width="8.88671875" style="1"/>
    <col min="15373" max="15373" width="10.6640625" style="1" customWidth="1"/>
    <col min="15374" max="15614" width="8.88671875" style="1"/>
    <col min="15615" max="15615" width="15.88671875" style="1" customWidth="1"/>
    <col min="15616" max="15616" width="9.109375" style="1" customWidth="1"/>
    <col min="15617" max="15617" width="9.6640625" style="1" customWidth="1"/>
    <col min="15618" max="15618" width="13.44140625" style="1" customWidth="1"/>
    <col min="15619" max="15619" width="12.88671875" style="1" customWidth="1"/>
    <col min="15620" max="15620" width="13" style="1" customWidth="1"/>
    <col min="15621" max="15621" width="13.6640625" style="1" customWidth="1"/>
    <col min="15622" max="15622" width="12.6640625" style="1" customWidth="1"/>
    <col min="15623" max="15623" width="13.5546875" style="1" customWidth="1"/>
    <col min="15624" max="15624" width="13" style="1" customWidth="1"/>
    <col min="15625" max="15625" width="11.5546875" style="1" customWidth="1"/>
    <col min="15626" max="15626" width="8.6640625" style="1" customWidth="1"/>
    <col min="15627" max="15627" width="10.44140625" style="1" customWidth="1"/>
    <col min="15628" max="15628" width="8.88671875" style="1"/>
    <col min="15629" max="15629" width="10.6640625" style="1" customWidth="1"/>
    <col min="15630" max="15870" width="8.88671875" style="1"/>
    <col min="15871" max="15871" width="15.88671875" style="1" customWidth="1"/>
    <col min="15872" max="15872" width="9.109375" style="1" customWidth="1"/>
    <col min="15873" max="15873" width="9.6640625" style="1" customWidth="1"/>
    <col min="15874" max="15874" width="13.44140625" style="1" customWidth="1"/>
    <col min="15875" max="15875" width="12.88671875" style="1" customWidth="1"/>
    <col min="15876" max="15876" width="13" style="1" customWidth="1"/>
    <col min="15877" max="15877" width="13.6640625" style="1" customWidth="1"/>
    <col min="15878" max="15878" width="12.6640625" style="1" customWidth="1"/>
    <col min="15879" max="15879" width="13.5546875" style="1" customWidth="1"/>
    <col min="15880" max="15880" width="13" style="1" customWidth="1"/>
    <col min="15881" max="15881" width="11.5546875" style="1" customWidth="1"/>
    <col min="15882" max="15882" width="8.6640625" style="1" customWidth="1"/>
    <col min="15883" max="15883" width="10.44140625" style="1" customWidth="1"/>
    <col min="15884" max="15884" width="8.88671875" style="1"/>
    <col min="15885" max="15885" width="10.6640625" style="1" customWidth="1"/>
    <col min="15886" max="16126" width="8.88671875" style="1"/>
    <col min="16127" max="16127" width="15.88671875" style="1" customWidth="1"/>
    <col min="16128" max="16128" width="9.109375" style="1" customWidth="1"/>
    <col min="16129" max="16129" width="9.6640625" style="1" customWidth="1"/>
    <col min="16130" max="16130" width="13.44140625" style="1" customWidth="1"/>
    <col min="16131" max="16131" width="12.88671875" style="1" customWidth="1"/>
    <col min="16132" max="16132" width="13" style="1" customWidth="1"/>
    <col min="16133" max="16133" width="13.6640625" style="1" customWidth="1"/>
    <col min="16134" max="16134" width="12.6640625" style="1" customWidth="1"/>
    <col min="16135" max="16135" width="13.5546875" style="1" customWidth="1"/>
    <col min="16136" max="16136" width="13" style="1" customWidth="1"/>
    <col min="16137" max="16137" width="11.5546875" style="1" customWidth="1"/>
    <col min="16138" max="16138" width="8.6640625" style="1" customWidth="1"/>
    <col min="16139" max="16139" width="10.44140625" style="1" customWidth="1"/>
    <col min="16140" max="16140" width="8.88671875" style="1"/>
    <col min="16141" max="16141" width="10.6640625" style="1" customWidth="1"/>
    <col min="16142" max="16384" width="8.88671875" style="1"/>
  </cols>
  <sheetData>
    <row r="1" spans="1:18" x14ac:dyDescent="0.25">
      <c r="I1" s="3"/>
      <c r="J1" s="3"/>
      <c r="K1" s="4" t="s">
        <v>0</v>
      </c>
      <c r="Q1" s="6"/>
      <c r="R1" s="7"/>
    </row>
    <row r="2" spans="1:18" x14ac:dyDescent="0.25">
      <c r="I2" s="3"/>
      <c r="J2" s="3"/>
      <c r="K2" s="4" t="s">
        <v>1</v>
      </c>
      <c r="Q2" s="6"/>
      <c r="R2" s="7"/>
    </row>
    <row r="3" spans="1:18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8" ht="13.8" thickBot="1" x14ac:dyDescent="0.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8" ht="107.4" thickBot="1" x14ac:dyDescent="0.3">
      <c r="A5" s="10" t="s">
        <v>4</v>
      </c>
      <c r="B5" s="11"/>
      <c r="C5" s="12"/>
      <c r="D5" s="13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4" t="s">
        <v>12</v>
      </c>
      <c r="M5" s="15"/>
      <c r="N5" s="15"/>
      <c r="Q5" s="16" t="s">
        <v>13</v>
      </c>
      <c r="R5" s="17" t="s">
        <v>14</v>
      </c>
    </row>
    <row r="6" spans="1:18" s="28" customFormat="1" x14ac:dyDescent="0.25">
      <c r="A6" s="18">
        <v>1</v>
      </c>
      <c r="B6" s="19"/>
      <c r="C6" s="20"/>
      <c r="D6" s="21"/>
      <c r="E6" s="22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4">
        <v>8</v>
      </c>
      <c r="L6" s="25"/>
      <c r="M6" s="26"/>
      <c r="N6" s="27"/>
      <c r="Q6" s="29">
        <v>7</v>
      </c>
      <c r="R6" s="30">
        <v>8</v>
      </c>
    </row>
    <row r="7" spans="1:18" s="28" customFormat="1" x14ac:dyDescent="0.25">
      <c r="A7" s="31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25"/>
      <c r="M7" s="26"/>
      <c r="N7" s="27"/>
      <c r="Q7" s="33"/>
      <c r="R7" s="33"/>
    </row>
    <row r="8" spans="1:18" s="28" customFormat="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25"/>
      <c r="M8" s="26"/>
      <c r="N8" s="27"/>
      <c r="Q8" s="33"/>
      <c r="R8" s="33"/>
    </row>
    <row r="9" spans="1:18" s="42" customFormat="1" x14ac:dyDescent="0.25">
      <c r="A9" s="36" t="s">
        <v>16</v>
      </c>
      <c r="B9" s="36"/>
      <c r="C9" s="37">
        <f>C10+C11+C12+C13</f>
        <v>3873.75</v>
      </c>
      <c r="D9" s="38"/>
      <c r="E9" s="39">
        <f>-31335.48-0.53</f>
        <v>-31336.01</v>
      </c>
      <c r="F9" s="39">
        <v>138156.62670173397</v>
      </c>
      <c r="G9" s="39">
        <f>G10+G11+G12+G13</f>
        <v>724024.72000000009</v>
      </c>
      <c r="H9" s="39">
        <v>724025.04</v>
      </c>
      <c r="I9" s="39">
        <f>I10+I11+I12+I13</f>
        <v>645872.8600000001</v>
      </c>
      <c r="J9" s="39">
        <f>E9+G9-H9</f>
        <v>-31336.329999999958</v>
      </c>
      <c r="K9" s="39">
        <f>K10+K11+K12+K13</f>
        <v>216307.96999999997</v>
      </c>
      <c r="L9" s="25"/>
      <c r="M9" s="40">
        <f>M10+M11+M12</f>
        <v>1243.05</v>
      </c>
      <c r="N9" s="41">
        <v>78265</v>
      </c>
      <c r="Q9" s="43">
        <v>314680.96000000002</v>
      </c>
      <c r="R9" s="43">
        <f>H9-Q9</f>
        <v>409344.08</v>
      </c>
    </row>
    <row r="10" spans="1:18" s="28" customFormat="1" x14ac:dyDescent="0.25">
      <c r="A10" s="44" t="s">
        <v>17</v>
      </c>
      <c r="B10" s="44"/>
      <c r="C10" s="45">
        <f>3873.75-C11-C12-C13</f>
        <v>2630.7</v>
      </c>
      <c r="D10" s="46">
        <f>C10/C9</f>
        <v>0.67910939012584703</v>
      </c>
      <c r="E10" s="47"/>
      <c r="F10" s="47">
        <v>78852.03</v>
      </c>
      <c r="G10" s="48">
        <v>546860.16</v>
      </c>
      <c r="H10" s="48"/>
      <c r="I10" s="47">
        <v>550793.55000000005</v>
      </c>
      <c r="J10" s="47"/>
      <c r="K10" s="47">
        <f>F10+G10-I10</f>
        <v>74918.640000000014</v>
      </c>
      <c r="L10" s="49">
        <f>M10/M9</f>
        <v>0.2488234584288645</v>
      </c>
      <c r="M10" s="50">
        <v>309.3</v>
      </c>
      <c r="N10" s="50">
        <f>N9*L10</f>
        <v>19474.16797393508</v>
      </c>
      <c r="O10" s="50"/>
      <c r="P10" s="50"/>
      <c r="Q10" s="51"/>
      <c r="R10" s="51"/>
    </row>
    <row r="11" spans="1:18" s="28" customFormat="1" x14ac:dyDescent="0.25">
      <c r="A11" s="52" t="s">
        <v>18</v>
      </c>
      <c r="B11" s="52"/>
      <c r="C11" s="45">
        <v>309.3</v>
      </c>
      <c r="D11" s="46">
        <f>C11/C9</f>
        <v>7.9845111326234272E-2</v>
      </c>
      <c r="E11" s="47"/>
      <c r="F11" s="47">
        <v>52964.87</v>
      </c>
      <c r="G11" s="48">
        <f>64303.5-0.32</f>
        <v>64303.18</v>
      </c>
      <c r="H11" s="48"/>
      <c r="I11" s="47">
        <v>0</v>
      </c>
      <c r="J11" s="47"/>
      <c r="K11" s="47">
        <f>F11+G11-I11</f>
        <v>117268.05</v>
      </c>
      <c r="L11" s="49">
        <f>M11/M9</f>
        <v>2.767386669884558E-2</v>
      </c>
      <c r="M11" s="50">
        <v>34.4</v>
      </c>
      <c r="N11" s="53">
        <f>N9*L11</f>
        <v>2165.8951771851494</v>
      </c>
      <c r="O11" s="50"/>
      <c r="P11" s="50"/>
      <c r="Q11" s="51"/>
      <c r="R11" s="51"/>
    </row>
    <row r="12" spans="1:18" s="28" customFormat="1" x14ac:dyDescent="0.25">
      <c r="A12" s="52" t="s">
        <v>19</v>
      </c>
      <c r="B12" s="52"/>
      <c r="C12" s="45">
        <v>34.4</v>
      </c>
      <c r="D12" s="46">
        <f>C12/C9</f>
        <v>8.880283962568571E-3</v>
      </c>
      <c r="E12" s="47"/>
      <c r="F12" s="47">
        <v>6366.2</v>
      </c>
      <c r="G12" s="48">
        <v>7151.76</v>
      </c>
      <c r="H12" s="48"/>
      <c r="I12" s="47">
        <v>0</v>
      </c>
      <c r="J12" s="47"/>
      <c r="K12" s="47">
        <f>F12+G12-I12</f>
        <v>13517.96</v>
      </c>
      <c r="L12" s="49">
        <f>M12/M9</f>
        <v>0.72350267487229003</v>
      </c>
      <c r="M12" s="50">
        <v>899.35</v>
      </c>
      <c r="N12" s="53">
        <f>L12*N9</f>
        <v>56624.936848879777</v>
      </c>
      <c r="O12" s="50"/>
      <c r="P12" s="50"/>
      <c r="Q12" s="51"/>
      <c r="R12" s="51"/>
    </row>
    <row r="13" spans="1:18" s="28" customFormat="1" x14ac:dyDescent="0.25">
      <c r="A13" s="52" t="s">
        <v>20</v>
      </c>
      <c r="B13" s="52"/>
      <c r="C13" s="45">
        <v>899.35</v>
      </c>
      <c r="D13" s="46">
        <f>C13/C9</f>
        <v>0.23216521458535011</v>
      </c>
      <c r="E13" s="47"/>
      <c r="F13" s="55">
        <v>-26.99</v>
      </c>
      <c r="G13" s="48">
        <v>105709.62</v>
      </c>
      <c r="H13" s="48"/>
      <c r="I13" s="47">
        <v>95079.31</v>
      </c>
      <c r="J13" s="47"/>
      <c r="K13" s="47">
        <f>F13+G13-I13</f>
        <v>10603.319999999992</v>
      </c>
      <c r="L13" s="49"/>
      <c r="M13" s="50"/>
      <c r="N13" s="50"/>
      <c r="O13" s="50"/>
      <c r="P13" s="50"/>
      <c r="Q13" s="51"/>
      <c r="R13" s="51">
        <f>M13+N13-P13</f>
        <v>0</v>
      </c>
    </row>
    <row r="14" spans="1:18" s="28" customFormat="1" x14ac:dyDescent="0.25">
      <c r="A14" s="52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9"/>
      <c r="M14" s="50"/>
      <c r="N14" s="50"/>
      <c r="O14" s="50"/>
      <c r="P14" s="50"/>
      <c r="Q14" s="56"/>
      <c r="R14" s="56"/>
    </row>
    <row r="15" spans="1:18" s="42" customFormat="1" x14ac:dyDescent="0.25">
      <c r="A15" s="36" t="s">
        <v>21</v>
      </c>
      <c r="B15" s="36"/>
      <c r="C15" s="57"/>
      <c r="D15" s="38"/>
      <c r="E15" s="58">
        <f>275396.83-0.31</f>
        <v>275396.52</v>
      </c>
      <c r="F15" s="58">
        <v>33164.683454335413</v>
      </c>
      <c r="G15" s="58">
        <f>G16+G17+G18+G19+G20</f>
        <v>409804.26999999996</v>
      </c>
      <c r="H15" s="58">
        <v>439105</v>
      </c>
      <c r="I15" s="58">
        <f>I16+I17+I18+I19+I20</f>
        <v>298808.61</v>
      </c>
      <c r="J15" s="39">
        <f>E15+G15-H15</f>
        <v>246095.79000000004</v>
      </c>
      <c r="K15" s="58">
        <f>K16+K17+K18+K19+K20</f>
        <v>144160.03345433529</v>
      </c>
      <c r="L15" s="59"/>
      <c r="M15" s="60"/>
      <c r="N15" s="60"/>
      <c r="O15" s="60"/>
      <c r="P15" s="60"/>
      <c r="Q15" s="43">
        <v>206720</v>
      </c>
      <c r="R15" s="43">
        <f>H15-Q15</f>
        <v>232385</v>
      </c>
    </row>
    <row r="16" spans="1:18" s="28" customFormat="1" x14ac:dyDescent="0.25">
      <c r="A16" s="44" t="s">
        <v>17</v>
      </c>
      <c r="B16" s="44"/>
      <c r="C16" s="45">
        <v>2595</v>
      </c>
      <c r="D16" s="46">
        <v>0.67612459452065499</v>
      </c>
      <c r="E16" s="47"/>
      <c r="F16" s="61">
        <v>13823.24</v>
      </c>
      <c r="G16" s="48">
        <v>277612.44</v>
      </c>
      <c r="H16" s="48"/>
      <c r="I16" s="47">
        <v>236859.65</v>
      </c>
      <c r="J16" s="47"/>
      <c r="K16" s="47">
        <f>F16+G16-I16</f>
        <v>54576.03</v>
      </c>
      <c r="L16" s="49"/>
      <c r="Q16" s="51"/>
      <c r="R16" s="51"/>
    </row>
    <row r="17" spans="1:18" s="28" customFormat="1" x14ac:dyDescent="0.25">
      <c r="A17" s="52" t="s">
        <v>18</v>
      </c>
      <c r="B17" s="52"/>
      <c r="C17" s="45">
        <v>309.3</v>
      </c>
      <c r="D17" s="46">
        <v>8.058779849142142E-2</v>
      </c>
      <c r="E17" s="47"/>
      <c r="F17" s="47">
        <v>10206.633454335293</v>
      </c>
      <c r="G17" s="48">
        <f>32643.54+0.27</f>
        <v>32643.81</v>
      </c>
      <c r="H17" s="48"/>
      <c r="I17" s="47">
        <v>0</v>
      </c>
      <c r="J17" s="47"/>
      <c r="K17" s="47">
        <f>F17+G17-I17</f>
        <v>42850.443454335298</v>
      </c>
      <c r="L17" s="49"/>
      <c r="Q17" s="51"/>
      <c r="R17" s="51"/>
    </row>
    <row r="18" spans="1:18" s="28" customFormat="1" x14ac:dyDescent="0.25">
      <c r="A18" s="52" t="s">
        <v>22</v>
      </c>
      <c r="B18" s="52"/>
      <c r="C18" s="45">
        <v>34.4</v>
      </c>
      <c r="D18" s="46">
        <v>8.9628847982699544E-3</v>
      </c>
      <c r="E18" s="47"/>
      <c r="F18" s="47">
        <v>1238.4000000000003</v>
      </c>
      <c r="G18" s="48">
        <v>3630.6</v>
      </c>
      <c r="H18" s="48"/>
      <c r="I18" s="47">
        <v>0</v>
      </c>
      <c r="J18" s="47"/>
      <c r="K18" s="47">
        <f>F18+G18-I18</f>
        <v>4869</v>
      </c>
      <c r="L18" s="49"/>
      <c r="Q18" s="51"/>
      <c r="R18" s="51"/>
    </row>
    <row r="19" spans="1:18" s="28" customFormat="1" x14ac:dyDescent="0.25">
      <c r="A19" s="52" t="s">
        <v>20</v>
      </c>
      <c r="B19" s="52"/>
      <c r="C19" s="45">
        <v>899.35</v>
      </c>
      <c r="D19" s="46">
        <v>0.23432472218965358</v>
      </c>
      <c r="E19" s="47"/>
      <c r="F19" s="55">
        <v>5396.1</v>
      </c>
      <c r="G19" s="48">
        <v>94917.42</v>
      </c>
      <c r="H19" s="48"/>
      <c r="I19" s="47">
        <v>60948.959999999999</v>
      </c>
      <c r="J19" s="47"/>
      <c r="K19" s="47">
        <f>F19+G19-I19</f>
        <v>39364.560000000005</v>
      </c>
      <c r="L19" s="49"/>
      <c r="Q19" s="51"/>
      <c r="R19" s="51"/>
    </row>
    <row r="20" spans="1:18" s="28" customFormat="1" ht="27" customHeight="1" x14ac:dyDescent="0.3">
      <c r="A20" s="62" t="s">
        <v>23</v>
      </c>
      <c r="B20" s="63"/>
      <c r="C20" s="64"/>
      <c r="D20" s="46"/>
      <c r="E20" s="47">
        <v>58750</v>
      </c>
      <c r="F20" s="61">
        <v>2500</v>
      </c>
      <c r="G20" s="48">
        <v>1000</v>
      </c>
      <c r="H20" s="65"/>
      <c r="I20" s="47">
        <v>1000</v>
      </c>
      <c r="J20" s="47">
        <f>E20+G20-H20</f>
        <v>59750</v>
      </c>
      <c r="K20" s="47">
        <f>F20+G20-I20</f>
        <v>2500</v>
      </c>
      <c r="L20" s="49"/>
      <c r="Q20" s="51">
        <f>L20+N20-O20</f>
        <v>0</v>
      </c>
      <c r="R20" s="51"/>
    </row>
    <row r="21" spans="1:18" s="28" customFormat="1" x14ac:dyDescent="0.25">
      <c r="A21" s="5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9"/>
      <c r="Q21" s="33"/>
      <c r="R21" s="33"/>
    </row>
    <row r="22" spans="1:18" s="28" customFormat="1" x14ac:dyDescent="0.25">
      <c r="A22" s="36" t="s">
        <v>24</v>
      </c>
      <c r="B22" s="36"/>
      <c r="C22" s="57"/>
      <c r="D22" s="38"/>
      <c r="E22" s="58">
        <f>1113291.5-0.35</f>
        <v>1113291.1499999999</v>
      </c>
      <c r="F22" s="58">
        <v>127632.16500000005</v>
      </c>
      <c r="G22" s="58">
        <f>SUM(G23:G30)</f>
        <v>681274.94000000006</v>
      </c>
      <c r="H22" s="58"/>
      <c r="I22" s="58">
        <f>I23+I24+I25+I26+I29+I27+I28</f>
        <v>711787</v>
      </c>
      <c r="J22" s="58">
        <f>E22+G22-H22</f>
        <v>1794566.0899999999</v>
      </c>
      <c r="K22" s="58">
        <f>K23+K24+K25+K26+K29+K27+K28</f>
        <v>97119.550000000061</v>
      </c>
      <c r="L22" s="49"/>
      <c r="Q22" s="43">
        <f>300+187870+6200</f>
        <v>194370</v>
      </c>
      <c r="R22" s="43">
        <f>H22-Q22</f>
        <v>-194370</v>
      </c>
    </row>
    <row r="23" spans="1:18" s="28" customFormat="1" x14ac:dyDescent="0.25">
      <c r="A23" s="66" t="s">
        <v>25</v>
      </c>
      <c r="B23" s="66"/>
      <c r="C23" s="67">
        <v>2595</v>
      </c>
      <c r="D23" s="68">
        <v>0.67612459452065499</v>
      </c>
      <c r="E23" s="55"/>
      <c r="F23" s="55">
        <v>57458.750000000058</v>
      </c>
      <c r="G23" s="69">
        <v>404825.76</v>
      </c>
      <c r="H23" s="69"/>
      <c r="I23" s="55">
        <v>408094.69</v>
      </c>
      <c r="J23" s="55"/>
      <c r="K23" s="55">
        <f t="shared" ref="K23:K29" si="0">F23+G23-I23</f>
        <v>54189.820000000065</v>
      </c>
      <c r="L23" s="49"/>
      <c r="Q23" s="51"/>
      <c r="R23" s="51"/>
    </row>
    <row r="24" spans="1:18" s="28" customFormat="1" x14ac:dyDescent="0.25">
      <c r="A24" s="70" t="s">
        <v>26</v>
      </c>
      <c r="B24" s="70"/>
      <c r="C24" s="67">
        <v>309.3</v>
      </c>
      <c r="D24" s="68">
        <v>8.058779849142142E-2</v>
      </c>
      <c r="E24" s="55"/>
      <c r="F24" s="55">
        <f>42528.92-0.17</f>
        <v>42528.75</v>
      </c>
      <c r="G24" s="69">
        <v>51220.08</v>
      </c>
      <c r="H24" s="69"/>
      <c r="I24" s="55">
        <v>93748.83</v>
      </c>
      <c r="J24" s="55"/>
      <c r="K24" s="55">
        <f t="shared" si="0"/>
        <v>0</v>
      </c>
      <c r="L24" s="49"/>
      <c r="Q24" s="51"/>
      <c r="R24" s="51"/>
    </row>
    <row r="25" spans="1:18" s="28" customFormat="1" x14ac:dyDescent="0.25">
      <c r="A25" s="70" t="s">
        <v>27</v>
      </c>
      <c r="B25" s="70"/>
      <c r="C25" s="67">
        <v>34.4</v>
      </c>
      <c r="D25" s="68">
        <v>8.9628847982699544E-3</v>
      </c>
      <c r="E25" s="55"/>
      <c r="F25" s="55">
        <v>5160</v>
      </c>
      <c r="G25" s="69">
        <v>5696.64</v>
      </c>
      <c r="H25" s="69"/>
      <c r="I25" s="55">
        <v>5160</v>
      </c>
      <c r="J25" s="55"/>
      <c r="K25" s="55">
        <f t="shared" si="0"/>
        <v>5696.6399999999994</v>
      </c>
      <c r="L25" s="49"/>
      <c r="Q25" s="51"/>
      <c r="R25" s="51"/>
    </row>
    <row r="26" spans="1:18" s="28" customFormat="1" x14ac:dyDescent="0.25">
      <c r="A26" s="70" t="s">
        <v>20</v>
      </c>
      <c r="B26" s="70"/>
      <c r="C26" s="67">
        <v>899.35</v>
      </c>
      <c r="D26" s="68">
        <v>0.23432472218965358</v>
      </c>
      <c r="E26" s="55"/>
      <c r="F26" s="55">
        <v>22483.759999999998</v>
      </c>
      <c r="G26" s="69">
        <v>148932.35999999999</v>
      </c>
      <c r="H26" s="69"/>
      <c r="I26" s="55">
        <v>134183.03</v>
      </c>
      <c r="J26" s="55"/>
      <c r="K26" s="55">
        <f t="shared" si="0"/>
        <v>37233.089999999997</v>
      </c>
      <c r="L26" s="49"/>
      <c r="Q26" s="51"/>
      <c r="R26" s="51"/>
    </row>
    <row r="27" spans="1:18" s="28" customFormat="1" x14ac:dyDescent="0.25">
      <c r="A27" s="71"/>
      <c r="B27" s="72" t="s">
        <v>28</v>
      </c>
      <c r="C27" s="73"/>
      <c r="D27" s="74"/>
      <c r="E27" s="55"/>
      <c r="F27" s="55">
        <v>-8.000000000174623E-2</v>
      </c>
      <c r="G27" s="69">
        <v>30768.48</v>
      </c>
      <c r="H27" s="69"/>
      <c r="I27" s="55">
        <v>30768.48</v>
      </c>
      <c r="J27" s="55"/>
      <c r="K27" s="55">
        <f t="shared" si="0"/>
        <v>-8.000000000174623E-2</v>
      </c>
      <c r="L27" s="49"/>
      <c r="Q27" s="51"/>
      <c r="R27" s="51"/>
    </row>
    <row r="28" spans="1:18" s="28" customFormat="1" x14ac:dyDescent="0.25">
      <c r="A28" s="71"/>
      <c r="B28" s="72" t="s">
        <v>29</v>
      </c>
      <c r="C28" s="73"/>
      <c r="D28" s="74"/>
      <c r="E28" s="55"/>
      <c r="F28" s="55">
        <v>0</v>
      </c>
      <c r="G28" s="69">
        <v>7.09</v>
      </c>
      <c r="H28" s="69"/>
      <c r="I28" s="55">
        <v>7.09</v>
      </c>
      <c r="J28" s="55"/>
      <c r="K28" s="55">
        <f t="shared" si="0"/>
        <v>0</v>
      </c>
      <c r="L28" s="49"/>
      <c r="Q28" s="51"/>
      <c r="R28" s="51"/>
    </row>
    <row r="29" spans="1:18" s="28" customFormat="1" x14ac:dyDescent="0.25">
      <c r="A29" s="75" t="s">
        <v>30</v>
      </c>
      <c r="B29" s="76"/>
      <c r="C29" s="77"/>
      <c r="D29" s="78"/>
      <c r="E29" s="55"/>
      <c r="F29" s="55">
        <v>0.43000000000029104</v>
      </c>
      <c r="G29" s="69">
        <f>39823.67+0.86</f>
        <v>39824.53</v>
      </c>
      <c r="H29" s="69"/>
      <c r="I29" s="55">
        <f>39823.67+0.86+0.35</f>
        <v>39824.879999999997</v>
      </c>
      <c r="J29" s="55"/>
      <c r="K29" s="55">
        <f t="shared" si="0"/>
        <v>8.000000000174623E-2</v>
      </c>
      <c r="L29" s="49"/>
      <c r="Q29" s="51">
        <f>L29+N29-O29</f>
        <v>0</v>
      </c>
      <c r="R29" s="51"/>
    </row>
    <row r="30" spans="1:18" s="28" customFormat="1" x14ac:dyDescent="0.25">
      <c r="A30" s="79"/>
      <c r="B30" s="77"/>
      <c r="C30" s="77"/>
      <c r="D30" s="78"/>
      <c r="E30" s="55"/>
      <c r="F30" s="55"/>
      <c r="G30" s="69"/>
      <c r="H30" s="69"/>
      <c r="I30" s="55"/>
      <c r="J30" s="55"/>
      <c r="K30" s="55"/>
      <c r="L30" s="49"/>
      <c r="Q30" s="51"/>
      <c r="R30" s="51"/>
    </row>
    <row r="31" spans="1:18" s="42" customFormat="1" x14ac:dyDescent="0.25">
      <c r="A31" s="36" t="s">
        <v>31</v>
      </c>
      <c r="B31" s="36"/>
      <c r="C31" s="57"/>
      <c r="D31" s="38"/>
      <c r="E31" s="58">
        <f>710.92-0.15</f>
        <v>710.77</v>
      </c>
      <c r="F31" s="58">
        <v>35819.919999999969</v>
      </c>
      <c r="G31" s="58">
        <f>G32+G33+G34+G35</f>
        <v>152791.75</v>
      </c>
      <c r="H31" s="58">
        <v>153388.62</v>
      </c>
      <c r="I31" s="58">
        <f>I32+I33+I34+I35</f>
        <v>135448.88</v>
      </c>
      <c r="J31" s="39">
        <f>E31+G31-H31</f>
        <v>113.89999999999418</v>
      </c>
      <c r="K31" s="58">
        <f>K32+K33+K34+K35</f>
        <v>53162.639999999985</v>
      </c>
      <c r="L31" s="59"/>
      <c r="Q31" s="43">
        <v>39791</v>
      </c>
      <c r="R31" s="43">
        <f>H31-Q31</f>
        <v>113597.62</v>
      </c>
    </row>
    <row r="32" spans="1:18" s="28" customFormat="1" x14ac:dyDescent="0.25">
      <c r="A32" s="44" t="s">
        <v>17</v>
      </c>
      <c r="B32" s="44"/>
      <c r="C32" s="45">
        <v>2595</v>
      </c>
      <c r="D32" s="46">
        <v>0.67612459452065499</v>
      </c>
      <c r="E32" s="47"/>
      <c r="F32" s="61">
        <v>15380.239999999976</v>
      </c>
      <c r="G32" s="48">
        <f>104163.84-596.15</f>
        <v>103567.69</v>
      </c>
      <c r="H32" s="48"/>
      <c r="I32" s="47">
        <v>104151.5</v>
      </c>
      <c r="J32" s="47"/>
      <c r="K32" s="47">
        <f>F32+G32-I32</f>
        <v>14796.429999999978</v>
      </c>
      <c r="L32" s="49"/>
      <c r="Q32" s="51"/>
      <c r="R32" s="51"/>
    </row>
    <row r="33" spans="1:18" s="28" customFormat="1" x14ac:dyDescent="0.25">
      <c r="A33" s="52" t="s">
        <v>18</v>
      </c>
      <c r="B33" s="52"/>
      <c r="C33" s="45">
        <v>309.3</v>
      </c>
      <c r="D33" s="46">
        <v>8.058779849142142E-2</v>
      </c>
      <c r="E33" s="47"/>
      <c r="F33" s="47">
        <v>10207.630000000008</v>
      </c>
      <c r="G33" s="48">
        <f>12248.28-0.72</f>
        <v>12247.560000000001</v>
      </c>
      <c r="H33" s="48"/>
      <c r="I33" s="47">
        <v>0</v>
      </c>
      <c r="J33" s="47"/>
      <c r="K33" s="47">
        <f>F33+G33-I33</f>
        <v>22455.19000000001</v>
      </c>
      <c r="L33" s="49"/>
      <c r="Q33" s="51"/>
      <c r="R33" s="51"/>
    </row>
    <row r="34" spans="1:18" s="28" customFormat="1" x14ac:dyDescent="0.25">
      <c r="A34" s="52" t="s">
        <v>22</v>
      </c>
      <c r="B34" s="52"/>
      <c r="C34" s="45">
        <v>34.4</v>
      </c>
      <c r="D34" s="46">
        <v>8.9628847982699544E-3</v>
      </c>
      <c r="E34" s="47"/>
      <c r="F34" s="47">
        <v>1238.4000000000001</v>
      </c>
      <c r="G34" s="48">
        <v>1362.24</v>
      </c>
      <c r="H34" s="48"/>
      <c r="I34" s="47">
        <v>0</v>
      </c>
      <c r="J34" s="47"/>
      <c r="K34" s="47">
        <f>F34+G34-I34</f>
        <v>2600.6400000000003</v>
      </c>
      <c r="L34" s="49"/>
      <c r="Q34" s="51"/>
      <c r="R34" s="51"/>
    </row>
    <row r="35" spans="1:18" s="28" customFormat="1" x14ac:dyDescent="0.25">
      <c r="A35" s="52" t="s">
        <v>20</v>
      </c>
      <c r="B35" s="52"/>
      <c r="C35" s="45">
        <v>899.35</v>
      </c>
      <c r="D35" s="46">
        <v>0.23432472218965358</v>
      </c>
      <c r="E35" s="47"/>
      <c r="F35" s="55">
        <f>8993.64-0.14</f>
        <v>8993.5</v>
      </c>
      <c r="G35" s="48">
        <v>35614.26</v>
      </c>
      <c r="H35" s="48"/>
      <c r="I35" s="47">
        <v>31297.38</v>
      </c>
      <c r="J35" s="47"/>
      <c r="K35" s="47">
        <f>F35+G35-I35</f>
        <v>13310.380000000001</v>
      </c>
      <c r="L35" s="49"/>
      <c r="Q35" s="51"/>
      <c r="R35" s="51"/>
    </row>
    <row r="36" spans="1:18" s="28" customFormat="1" ht="14.4" x14ac:dyDescent="0.3">
      <c r="A36" s="80"/>
      <c r="B36" s="81"/>
      <c r="C36" s="82"/>
      <c r="D36" s="46"/>
      <c r="E36" s="47"/>
      <c r="F36" s="55"/>
      <c r="G36" s="48"/>
      <c r="H36" s="48"/>
      <c r="I36" s="47"/>
      <c r="J36" s="47"/>
      <c r="K36" s="47"/>
      <c r="L36" s="49"/>
      <c r="Q36" s="51"/>
      <c r="R36" s="51"/>
    </row>
    <row r="37" spans="1:18" s="42" customFormat="1" x14ac:dyDescent="0.25">
      <c r="A37" s="36" t="s">
        <v>32</v>
      </c>
      <c r="B37" s="36"/>
      <c r="C37" s="37">
        <f>C38+C39+C40+C41</f>
        <v>3838.05</v>
      </c>
      <c r="D37" s="38"/>
      <c r="E37" s="39">
        <v>726.2300000000032</v>
      </c>
      <c r="F37" s="39">
        <v>7428.831808092471</v>
      </c>
      <c r="G37" s="39">
        <f>G38+G39+G40+G41</f>
        <v>9413.380000000001</v>
      </c>
      <c r="H37" s="39">
        <v>9413.5499999999993</v>
      </c>
      <c r="I37" s="39">
        <f>I38+I39+I40+I41</f>
        <v>12284.179999999998</v>
      </c>
      <c r="J37" s="39">
        <f>E37+G37-H37</f>
        <v>726.06000000000495</v>
      </c>
      <c r="K37" s="39">
        <f>K38+K39+K40+K41</f>
        <v>4557.8318080924837</v>
      </c>
      <c r="L37" s="25"/>
      <c r="M37" s="40">
        <f>M38+M39+M40</f>
        <v>1243.05</v>
      </c>
      <c r="N37" s="41">
        <v>78265</v>
      </c>
      <c r="Q37" s="43">
        <v>5884.33</v>
      </c>
      <c r="R37" s="43">
        <f>H37-Q37</f>
        <v>3529.2199999999993</v>
      </c>
    </row>
    <row r="38" spans="1:18" s="28" customFormat="1" x14ac:dyDescent="0.25">
      <c r="A38" s="44" t="s">
        <v>17</v>
      </c>
      <c r="B38" s="44"/>
      <c r="C38" s="45">
        <v>2595</v>
      </c>
      <c r="D38" s="46">
        <f>C38/C37</f>
        <v>0.67612459452065499</v>
      </c>
      <c r="E38" s="47"/>
      <c r="F38" s="47">
        <v>2599.06</v>
      </c>
      <c r="G38" s="48">
        <v>6392.93</v>
      </c>
      <c r="H38" s="48"/>
      <c r="I38" s="47">
        <v>8794.7099999999991</v>
      </c>
      <c r="J38" s="47"/>
      <c r="K38" s="47">
        <f>F38+G38-I38</f>
        <v>197.28000000000065</v>
      </c>
      <c r="L38" s="49">
        <f>M38/M37</f>
        <v>0.2488234584288645</v>
      </c>
      <c r="M38" s="50">
        <v>309.3</v>
      </c>
      <c r="N38" s="50">
        <f>N37*L38</f>
        <v>19474.16797393508</v>
      </c>
      <c r="O38" s="50"/>
      <c r="P38" s="50"/>
      <c r="Q38" s="51"/>
      <c r="R38" s="51"/>
    </row>
    <row r="39" spans="1:18" s="28" customFormat="1" x14ac:dyDescent="0.25">
      <c r="A39" s="52" t="s">
        <v>18</v>
      </c>
      <c r="B39" s="52"/>
      <c r="C39" s="45">
        <v>309.3</v>
      </c>
      <c r="D39" s="46">
        <f>C39/C37</f>
        <v>8.058779849142142E-2</v>
      </c>
      <c r="E39" s="47"/>
      <c r="F39" s="47">
        <v>2044.6518080924834</v>
      </c>
      <c r="G39" s="48">
        <f>751.61-0.17</f>
        <v>751.44</v>
      </c>
      <c r="H39" s="48"/>
      <c r="I39" s="47">
        <v>0</v>
      </c>
      <c r="J39" s="47"/>
      <c r="K39" s="47">
        <f>F39+G39-I39</f>
        <v>2796.0918080924835</v>
      </c>
      <c r="L39" s="49">
        <f>M39/M37</f>
        <v>2.767386669884558E-2</v>
      </c>
      <c r="M39" s="50">
        <v>34.4</v>
      </c>
      <c r="N39" s="53">
        <f>N37*L39</f>
        <v>2165.8951771851494</v>
      </c>
      <c r="O39" s="50"/>
      <c r="P39" s="50"/>
      <c r="Q39" s="51"/>
      <c r="R39" s="51"/>
    </row>
    <row r="40" spans="1:18" s="28" customFormat="1" x14ac:dyDescent="0.25">
      <c r="A40" s="52" t="s">
        <v>22</v>
      </c>
      <c r="B40" s="52"/>
      <c r="C40" s="45">
        <v>34.4</v>
      </c>
      <c r="D40" s="46">
        <f>C40/C37</f>
        <v>8.9628847982699544E-3</v>
      </c>
      <c r="E40" s="47"/>
      <c r="F40" s="47">
        <v>239.76999999999998</v>
      </c>
      <c r="G40" s="48">
        <v>83.59</v>
      </c>
      <c r="H40" s="48"/>
      <c r="I40" s="47">
        <v>0</v>
      </c>
      <c r="J40" s="47"/>
      <c r="K40" s="47">
        <f>F40+G40-I40</f>
        <v>323.36</v>
      </c>
      <c r="L40" s="49">
        <f>M40/M37</f>
        <v>0.72350267487229003</v>
      </c>
      <c r="M40" s="50">
        <v>899.35</v>
      </c>
      <c r="N40" s="53">
        <f>L40*N37</f>
        <v>56624.936848879777</v>
      </c>
      <c r="O40" s="50"/>
      <c r="P40" s="50"/>
      <c r="Q40" s="51"/>
      <c r="R40" s="51"/>
    </row>
    <row r="41" spans="1:18" s="28" customFormat="1" x14ac:dyDescent="0.25">
      <c r="A41" s="52" t="s">
        <v>20</v>
      </c>
      <c r="B41" s="52"/>
      <c r="C41" s="45">
        <v>899.35</v>
      </c>
      <c r="D41" s="46">
        <f>C41/C37</f>
        <v>0.23432472218965358</v>
      </c>
      <c r="E41" s="47"/>
      <c r="F41" s="55">
        <v>2545.1499999999996</v>
      </c>
      <c r="G41" s="48">
        <v>2185.42</v>
      </c>
      <c r="H41" s="48"/>
      <c r="I41" s="47">
        <v>3489.47</v>
      </c>
      <c r="J41" s="47"/>
      <c r="K41" s="47">
        <f>F41+G41-I41</f>
        <v>1241.0999999999999</v>
      </c>
      <c r="L41" s="49"/>
      <c r="M41" s="50"/>
      <c r="N41" s="50"/>
      <c r="O41" s="50"/>
      <c r="P41" s="50"/>
      <c r="Q41" s="51"/>
      <c r="R41" s="51"/>
    </row>
    <row r="42" spans="1:18" s="28" customFormat="1" x14ac:dyDescent="0.25">
      <c r="A42" s="5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9"/>
      <c r="M42" s="50"/>
      <c r="N42" s="50"/>
      <c r="O42" s="50"/>
      <c r="P42" s="50"/>
      <c r="Q42" s="56"/>
      <c r="R42" s="56"/>
    </row>
    <row r="43" spans="1:18" s="42" customFormat="1" x14ac:dyDescent="0.25">
      <c r="A43" s="36" t="s">
        <v>33</v>
      </c>
      <c r="B43" s="36"/>
      <c r="C43" s="57"/>
      <c r="D43" s="38"/>
      <c r="E43" s="58">
        <v>2668.4799999999996</v>
      </c>
      <c r="F43" s="58">
        <v>5235.968686705196</v>
      </c>
      <c r="G43" s="58">
        <f>G44+G45+G46+G47+G48</f>
        <v>7398.4599999999991</v>
      </c>
      <c r="H43" s="58">
        <v>7398.61</v>
      </c>
      <c r="I43" s="58">
        <f>I44+I45+I46+I47+I48</f>
        <v>9498.4500000000007</v>
      </c>
      <c r="J43" s="39">
        <f>E43+G43-H43</f>
        <v>2668.329999999999</v>
      </c>
      <c r="K43" s="58">
        <f>K44+K45+K46+K47</f>
        <v>3135.9786867051957</v>
      </c>
      <c r="L43" s="59"/>
      <c r="M43" s="60"/>
      <c r="N43" s="60"/>
      <c r="O43" s="60"/>
      <c r="P43" s="60"/>
      <c r="Q43" s="43">
        <v>6206.74</v>
      </c>
      <c r="R43" s="43">
        <f>H43-Q43</f>
        <v>1191.8699999999999</v>
      </c>
    </row>
    <row r="44" spans="1:18" s="28" customFormat="1" x14ac:dyDescent="0.25">
      <c r="A44" s="44" t="s">
        <v>17</v>
      </c>
      <c r="B44" s="44"/>
      <c r="C44" s="45">
        <v>2595</v>
      </c>
      <c r="D44" s="46">
        <v>0.67612459452065499</v>
      </c>
      <c r="E44" s="47"/>
      <c r="F44" s="61">
        <v>1939.3799999999965</v>
      </c>
      <c r="G44" s="48">
        <v>5024.37</v>
      </c>
      <c r="H44" s="48"/>
      <c r="I44" s="47">
        <v>6809.38</v>
      </c>
      <c r="J44" s="47"/>
      <c r="K44" s="47">
        <f>F44+G44-I44</f>
        <v>154.36999999999625</v>
      </c>
      <c r="L44" s="49"/>
      <c r="Q44" s="51"/>
      <c r="R44" s="51">
        <f>M44+N44-P44</f>
        <v>0</v>
      </c>
    </row>
    <row r="45" spans="1:18" s="28" customFormat="1" x14ac:dyDescent="0.25">
      <c r="A45" s="52" t="s">
        <v>18</v>
      </c>
      <c r="B45" s="52"/>
      <c r="C45" s="45">
        <v>309.3</v>
      </c>
      <c r="D45" s="46">
        <v>8.058779849142142E-2</v>
      </c>
      <c r="E45" s="47"/>
      <c r="F45" s="47">
        <v>1354.8786867052004</v>
      </c>
      <c r="G45" s="48">
        <f>590.77-0.15</f>
        <v>590.62</v>
      </c>
      <c r="H45" s="48"/>
      <c r="I45" s="47">
        <v>0</v>
      </c>
      <c r="J45" s="47"/>
      <c r="K45" s="47">
        <f>F45+G45-I45</f>
        <v>1945.4986867052003</v>
      </c>
      <c r="L45" s="49"/>
      <c r="Q45" s="51"/>
      <c r="R45" s="51">
        <f>M45+N45-P45</f>
        <v>0</v>
      </c>
    </row>
    <row r="46" spans="1:18" s="28" customFormat="1" x14ac:dyDescent="0.25">
      <c r="A46" s="52" t="s">
        <v>22</v>
      </c>
      <c r="B46" s="52"/>
      <c r="C46" s="45">
        <v>34.4</v>
      </c>
      <c r="D46" s="46">
        <v>8.9628847982699544E-3</v>
      </c>
      <c r="E46" s="47"/>
      <c r="F46" s="47">
        <v>160.99</v>
      </c>
      <c r="G46" s="48">
        <v>65.7</v>
      </c>
      <c r="H46" s="48"/>
      <c r="I46" s="47">
        <v>0</v>
      </c>
      <c r="J46" s="47"/>
      <c r="K46" s="47">
        <f>F46+G46-I46</f>
        <v>226.69</v>
      </c>
      <c r="L46" s="49"/>
      <c r="Q46" s="51"/>
      <c r="R46" s="51">
        <f>M46+N46-P46</f>
        <v>0</v>
      </c>
    </row>
    <row r="47" spans="1:18" s="28" customFormat="1" x14ac:dyDescent="0.25">
      <c r="A47" s="52" t="s">
        <v>20</v>
      </c>
      <c r="B47" s="52"/>
      <c r="C47" s="45">
        <v>899.35</v>
      </c>
      <c r="D47" s="46">
        <v>0.23432472218965358</v>
      </c>
      <c r="E47" s="47"/>
      <c r="F47" s="55">
        <v>1780.7199999999993</v>
      </c>
      <c r="G47" s="48">
        <v>1717.77</v>
      </c>
      <c r="H47" s="48"/>
      <c r="I47" s="47">
        <v>2689.07</v>
      </c>
      <c r="J47" s="47"/>
      <c r="K47" s="47">
        <f>F47+G47-I47</f>
        <v>809.41999999999916</v>
      </c>
      <c r="L47" s="49"/>
      <c r="Q47" s="51"/>
      <c r="R47" s="51">
        <f>M47+N47-P47</f>
        <v>0</v>
      </c>
    </row>
    <row r="48" spans="1:18" s="28" customFormat="1" ht="14.4" x14ac:dyDescent="0.3">
      <c r="A48" s="80"/>
      <c r="B48" s="83"/>
      <c r="C48" s="84"/>
      <c r="D48" s="46"/>
      <c r="E48" s="47"/>
      <c r="F48" s="61"/>
      <c r="G48" s="48"/>
      <c r="H48" s="48"/>
      <c r="I48" s="47"/>
      <c r="J48" s="47"/>
      <c r="K48" s="47"/>
      <c r="L48" s="49"/>
      <c r="Q48" s="51"/>
      <c r="R48" s="51"/>
    </row>
    <row r="49" spans="1:18" s="28" customFormat="1" x14ac:dyDescent="0.25">
      <c r="A49" s="52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9"/>
      <c r="Q49" s="33"/>
      <c r="R49" s="33"/>
    </row>
    <row r="50" spans="1:18" s="28" customFormat="1" x14ac:dyDescent="0.25">
      <c r="A50" s="36" t="s">
        <v>34</v>
      </c>
      <c r="B50" s="36"/>
      <c r="C50" s="57"/>
      <c r="D50" s="38"/>
      <c r="E50" s="58">
        <v>-3399.8400000000074</v>
      </c>
      <c r="F50" s="58">
        <v>6890.3571514450878</v>
      </c>
      <c r="G50" s="58">
        <f>G51+G52+G53+G54</f>
        <v>21834.92</v>
      </c>
      <c r="H50" s="58">
        <v>21835.14</v>
      </c>
      <c r="I50" s="58">
        <f>I51+I52+I53+I54</f>
        <v>21452.42</v>
      </c>
      <c r="J50" s="39">
        <f>E50+G50-H50</f>
        <v>-3400.0600000000086</v>
      </c>
      <c r="K50" s="58">
        <f>K51+K52+K53+K54</f>
        <v>7272.8571514450878</v>
      </c>
      <c r="L50" s="49"/>
      <c r="Q50" s="43">
        <v>31052.76</v>
      </c>
      <c r="R50" s="43">
        <f>H50-Q50</f>
        <v>-9217.619999999999</v>
      </c>
    </row>
    <row r="51" spans="1:18" s="28" customFormat="1" x14ac:dyDescent="0.25">
      <c r="A51" s="44" t="s">
        <v>17</v>
      </c>
      <c r="B51" s="44"/>
      <c r="C51" s="45">
        <v>2595</v>
      </c>
      <c r="D51" s="46">
        <v>0.67612459452065499</v>
      </c>
      <c r="E51" s="47"/>
      <c r="F51" s="47">
        <v>2739.0600000000013</v>
      </c>
      <c r="G51" s="48">
        <v>14836.77</v>
      </c>
      <c r="H51" s="48"/>
      <c r="I51" s="55">
        <v>15642.63</v>
      </c>
      <c r="J51" s="47"/>
      <c r="K51" s="47">
        <f>F51+G51-I51</f>
        <v>1933.2000000000025</v>
      </c>
      <c r="L51" s="49"/>
      <c r="Q51" s="51"/>
      <c r="R51" s="51">
        <f>M51+N51-P51</f>
        <v>0</v>
      </c>
    </row>
    <row r="52" spans="1:18" s="28" customFormat="1" x14ac:dyDescent="0.25">
      <c r="A52" s="52" t="s">
        <v>18</v>
      </c>
      <c r="B52" s="52"/>
      <c r="C52" s="45">
        <v>309.3</v>
      </c>
      <c r="D52" s="46">
        <v>8.058779849142142E-2</v>
      </c>
      <c r="E52" s="47"/>
      <c r="F52" s="61">
        <v>2356.2871514450871</v>
      </c>
      <c r="G52" s="48">
        <f>1741.37-0.22</f>
        <v>1741.1499999999999</v>
      </c>
      <c r="H52" s="48"/>
      <c r="I52" s="55">
        <v>0</v>
      </c>
      <c r="J52" s="47"/>
      <c r="K52" s="47">
        <f>F52+G52-I52</f>
        <v>4097.4371514450868</v>
      </c>
      <c r="L52" s="49"/>
      <c r="Q52" s="51"/>
      <c r="R52" s="51">
        <f>M52+N52-P52</f>
        <v>0</v>
      </c>
    </row>
    <row r="53" spans="1:18" s="28" customFormat="1" x14ac:dyDescent="0.25">
      <c r="A53" s="52" t="s">
        <v>22</v>
      </c>
      <c r="B53" s="52"/>
      <c r="C53" s="45">
        <v>34.4</v>
      </c>
      <c r="D53" s="46">
        <v>8.9628847982699544E-3</v>
      </c>
      <c r="E53" s="47"/>
      <c r="F53" s="61">
        <v>230.13999999999996</v>
      </c>
      <c r="G53" s="48">
        <v>193.67</v>
      </c>
      <c r="H53" s="48"/>
      <c r="I53" s="55">
        <v>0</v>
      </c>
      <c r="J53" s="47"/>
      <c r="K53" s="47">
        <f>F53+G53-I53</f>
        <v>423.80999999999995</v>
      </c>
      <c r="L53" s="49"/>
      <c r="Q53" s="51"/>
      <c r="R53" s="51">
        <f>M53+N53-P53</f>
        <v>0</v>
      </c>
    </row>
    <row r="54" spans="1:18" s="28" customFormat="1" x14ac:dyDescent="0.25">
      <c r="A54" s="52" t="s">
        <v>20</v>
      </c>
      <c r="B54" s="52"/>
      <c r="C54" s="45">
        <v>899.35</v>
      </c>
      <c r="D54" s="46">
        <v>0.23432472218965358</v>
      </c>
      <c r="E54" s="47"/>
      <c r="F54" s="61">
        <v>1564.869999999999</v>
      </c>
      <c r="G54" s="48">
        <v>5063.33</v>
      </c>
      <c r="H54" s="48"/>
      <c r="I54" s="55">
        <v>5809.79</v>
      </c>
      <c r="J54" s="47"/>
      <c r="K54" s="47">
        <f>F54+G54-I54</f>
        <v>818.40999999999894</v>
      </c>
      <c r="L54" s="49"/>
      <c r="Q54" s="51"/>
      <c r="R54" s="51">
        <f>M54+N54-P54</f>
        <v>0</v>
      </c>
    </row>
    <row r="55" spans="1:18" s="28" customFormat="1" x14ac:dyDescent="0.25">
      <c r="A55" s="80"/>
      <c r="B55" s="85"/>
      <c r="C55" s="86"/>
      <c r="D55" s="87"/>
      <c r="E55" s="47">
        <v>0</v>
      </c>
      <c r="F55" s="61"/>
      <c r="G55" s="48"/>
      <c r="H55" s="48"/>
      <c r="I55" s="47"/>
      <c r="J55" s="47">
        <f>E55+G55-H55</f>
        <v>0</v>
      </c>
      <c r="K55" s="47"/>
      <c r="L55" s="49"/>
      <c r="Q55" s="51">
        <f>L55+N55-O55</f>
        <v>0</v>
      </c>
      <c r="R55" s="51"/>
    </row>
    <row r="56" spans="1:18" s="42" customFormat="1" x14ac:dyDescent="0.25">
      <c r="A56" s="88"/>
      <c r="B56" s="89"/>
      <c r="C56" s="57"/>
      <c r="D56" s="38"/>
      <c r="E56" s="58"/>
      <c r="F56" s="58"/>
      <c r="G56" s="58"/>
      <c r="H56" s="58"/>
      <c r="I56" s="58"/>
      <c r="J56" s="58"/>
      <c r="K56" s="58"/>
      <c r="L56" s="59"/>
      <c r="Q56" s="90"/>
      <c r="R56" s="90"/>
    </row>
    <row r="57" spans="1:18" s="28" customFormat="1" hidden="1" x14ac:dyDescent="0.25">
      <c r="A57" s="91"/>
      <c r="B57" s="92"/>
      <c r="C57" s="93"/>
      <c r="D57" s="46"/>
      <c r="E57" s="47"/>
      <c r="F57" s="61"/>
      <c r="G57" s="48"/>
      <c r="H57" s="48"/>
      <c r="I57" s="47"/>
      <c r="J57" s="47"/>
      <c r="K57" s="47"/>
      <c r="L57" s="49"/>
      <c r="Q57" s="51"/>
      <c r="R57" s="51"/>
    </row>
    <row r="58" spans="1:18" s="28" customFormat="1" hidden="1" x14ac:dyDescent="0.25">
      <c r="A58" s="80"/>
      <c r="B58" s="94"/>
      <c r="C58" s="82"/>
      <c r="D58" s="46"/>
      <c r="E58" s="47"/>
      <c r="F58" s="47"/>
      <c r="G58" s="48"/>
      <c r="H58" s="48"/>
      <c r="I58" s="47"/>
      <c r="J58" s="47"/>
      <c r="K58" s="47"/>
      <c r="L58" s="49"/>
      <c r="Q58" s="51"/>
      <c r="R58" s="51"/>
    </row>
    <row r="59" spans="1:18" s="28" customFormat="1" hidden="1" x14ac:dyDescent="0.25">
      <c r="A59" s="80"/>
      <c r="B59" s="94"/>
      <c r="C59" s="82"/>
      <c r="D59" s="46"/>
      <c r="E59" s="47"/>
      <c r="F59" s="47"/>
      <c r="G59" s="48"/>
      <c r="H59" s="48"/>
      <c r="I59" s="47"/>
      <c r="J59" s="47"/>
      <c r="K59" s="47"/>
      <c r="L59" s="49"/>
      <c r="Q59" s="51"/>
      <c r="R59" s="51"/>
    </row>
    <row r="60" spans="1:18" s="28" customFormat="1" hidden="1" x14ac:dyDescent="0.25">
      <c r="A60" s="80"/>
      <c r="B60" s="94"/>
      <c r="C60" s="82"/>
      <c r="D60" s="46"/>
      <c r="E60" s="47"/>
      <c r="F60" s="55"/>
      <c r="G60" s="48"/>
      <c r="H60" s="48"/>
      <c r="I60" s="47"/>
      <c r="J60" s="47"/>
      <c r="K60" s="47"/>
      <c r="L60" s="49"/>
      <c r="Q60" s="51"/>
      <c r="R60" s="51"/>
    </row>
    <row r="61" spans="1:18" s="28" customFormat="1" hidden="1" x14ac:dyDescent="0.25">
      <c r="A61" s="80"/>
      <c r="B61" s="94"/>
      <c r="C61" s="82"/>
      <c r="D61" s="46"/>
      <c r="E61" s="47"/>
      <c r="F61" s="55"/>
      <c r="G61" s="48"/>
      <c r="H61" s="48"/>
      <c r="I61" s="47"/>
      <c r="J61" s="47"/>
      <c r="K61" s="47"/>
      <c r="L61" s="49"/>
      <c r="Q61" s="51"/>
      <c r="R61" s="51"/>
    </row>
    <row r="62" spans="1:18" s="42" customFormat="1" hidden="1" x14ac:dyDescent="0.25">
      <c r="A62" s="88"/>
      <c r="B62" s="89"/>
      <c r="C62" s="57"/>
      <c r="D62" s="38"/>
      <c r="E62" s="58"/>
      <c r="F62" s="58"/>
      <c r="G62" s="58"/>
      <c r="H62" s="58"/>
      <c r="I62" s="58"/>
      <c r="J62" s="58"/>
      <c r="K62" s="58"/>
      <c r="L62" s="59"/>
      <c r="Q62" s="90"/>
      <c r="R62" s="90"/>
    </row>
    <row r="63" spans="1:18" s="28" customFormat="1" hidden="1" x14ac:dyDescent="0.25">
      <c r="A63" s="91"/>
      <c r="B63" s="92"/>
      <c r="C63" s="93"/>
      <c r="D63" s="46"/>
      <c r="E63" s="47"/>
      <c r="F63" s="61"/>
      <c r="G63" s="48"/>
      <c r="H63" s="48"/>
      <c r="I63" s="47"/>
      <c r="J63" s="47"/>
      <c r="K63" s="47"/>
      <c r="L63" s="49"/>
      <c r="Q63" s="51"/>
      <c r="R63" s="51"/>
    </row>
    <row r="64" spans="1:18" s="28" customFormat="1" hidden="1" x14ac:dyDescent="0.25">
      <c r="A64" s="80"/>
      <c r="B64" s="94"/>
      <c r="C64" s="82"/>
      <c r="D64" s="46"/>
      <c r="E64" s="47"/>
      <c r="F64" s="47"/>
      <c r="G64" s="48"/>
      <c r="H64" s="48"/>
      <c r="I64" s="47"/>
      <c r="J64" s="47"/>
      <c r="K64" s="47"/>
      <c r="L64" s="49"/>
      <c r="Q64" s="51"/>
      <c r="R64" s="51"/>
    </row>
    <row r="65" spans="1:18" s="28" customFormat="1" hidden="1" x14ac:dyDescent="0.25">
      <c r="A65" s="80"/>
      <c r="B65" s="94"/>
      <c r="C65" s="82"/>
      <c r="D65" s="46"/>
      <c r="E65" s="47"/>
      <c r="F65" s="47"/>
      <c r="G65" s="48"/>
      <c r="H65" s="48"/>
      <c r="I65" s="47"/>
      <c r="J65" s="47"/>
      <c r="K65" s="47"/>
      <c r="L65" s="49"/>
      <c r="Q65" s="51"/>
      <c r="R65" s="51"/>
    </row>
    <row r="66" spans="1:18" s="28" customFormat="1" hidden="1" x14ac:dyDescent="0.25">
      <c r="A66" s="80"/>
      <c r="B66" s="94"/>
      <c r="C66" s="82"/>
      <c r="D66" s="46"/>
      <c r="E66" s="47"/>
      <c r="F66" s="55"/>
      <c r="G66" s="48"/>
      <c r="H66" s="48"/>
      <c r="I66" s="47"/>
      <c r="J66" s="47"/>
      <c r="K66" s="47"/>
      <c r="L66" s="49"/>
      <c r="Q66" s="51"/>
      <c r="R66" s="51"/>
    </row>
    <row r="67" spans="1:18" s="28" customFormat="1" ht="14.4" x14ac:dyDescent="0.3">
      <c r="A67" s="95"/>
      <c r="B67" s="96"/>
      <c r="C67" s="97"/>
      <c r="D67" s="98"/>
      <c r="E67" s="99"/>
      <c r="F67" s="100"/>
      <c r="G67" s="101"/>
      <c r="H67" s="101"/>
      <c r="I67" s="99"/>
      <c r="J67" s="99"/>
      <c r="K67" s="99"/>
      <c r="L67" s="49"/>
      <c r="Q67" s="102"/>
      <c r="R67" s="102"/>
    </row>
    <row r="68" spans="1:18" s="28" customFormat="1" x14ac:dyDescent="0.25">
      <c r="A68" s="103" t="s">
        <v>35</v>
      </c>
      <c r="B68" s="103"/>
      <c r="C68" s="104"/>
      <c r="D68" s="105"/>
      <c r="E68" s="106">
        <f t="shared" ref="E68:K68" si="1">E9+E15+E22+E31+E37+E43+E50</f>
        <v>1358057.2999999998</v>
      </c>
      <c r="F68" s="106">
        <f t="shared" si="1"/>
        <v>354328.55280231219</v>
      </c>
      <c r="G68" s="106">
        <f t="shared" si="1"/>
        <v>2006542.44</v>
      </c>
      <c r="H68" s="106">
        <f t="shared" si="1"/>
        <v>1355165.9600000002</v>
      </c>
      <c r="I68" s="106">
        <f t="shared" si="1"/>
        <v>1835152.4</v>
      </c>
      <c r="J68" s="106">
        <f t="shared" si="1"/>
        <v>2009433.7799999998</v>
      </c>
      <c r="K68" s="106">
        <f t="shared" si="1"/>
        <v>525716.8611005781</v>
      </c>
      <c r="L68" s="49"/>
      <c r="Q68" s="90">
        <f t="shared" ref="Q68:R70" si="2">Q9+Q15+Q22+Q31+Q37+Q43+Q50+Q56</f>
        <v>798705.78999999992</v>
      </c>
      <c r="R68" s="90">
        <f t="shared" si="2"/>
        <v>556460.17000000004</v>
      </c>
    </row>
    <row r="69" spans="1:18" s="28" customFormat="1" x14ac:dyDescent="0.25">
      <c r="A69" s="107" t="s">
        <v>17</v>
      </c>
      <c r="B69" s="108"/>
      <c r="C69" s="109"/>
      <c r="D69" s="110"/>
      <c r="E69" s="61"/>
      <c r="F69" s="61">
        <f>F51+F44+F38+F32+F23+F16+F10</f>
        <v>172791.76000000004</v>
      </c>
      <c r="G69" s="55">
        <f>G10+G16+G23+G32+G38+G44+G51+G57</f>
        <v>1359120.12</v>
      </c>
      <c r="H69" s="61"/>
      <c r="I69" s="61">
        <f t="shared" ref="I69:K70" si="3">I10+I16+I23+I32+I38+I44+I51+I57</f>
        <v>1331146.1099999999</v>
      </c>
      <c r="J69" s="61">
        <f t="shared" si="3"/>
        <v>0</v>
      </c>
      <c r="K69" s="61">
        <f t="shared" si="3"/>
        <v>200765.77000000005</v>
      </c>
      <c r="L69" s="49"/>
      <c r="Q69" s="51">
        <f t="shared" si="2"/>
        <v>0</v>
      </c>
      <c r="R69" s="51">
        <f t="shared" si="2"/>
        <v>0</v>
      </c>
    </row>
    <row r="70" spans="1:18" s="28" customFormat="1" x14ac:dyDescent="0.25">
      <c r="A70" s="34" t="s">
        <v>18</v>
      </c>
      <c r="B70" s="34"/>
      <c r="C70" s="111"/>
      <c r="D70" s="112"/>
      <c r="E70" s="113"/>
      <c r="F70" s="61">
        <f>F52+F45+F39+F33+F24+F17+F11</f>
        <v>121663.70110057807</v>
      </c>
      <c r="G70" s="114">
        <f>G11+G17+G24+G33+G39+G45+G52+G58</f>
        <v>163497.84</v>
      </c>
      <c r="H70" s="113"/>
      <c r="I70" s="113">
        <f t="shared" si="3"/>
        <v>93748.83</v>
      </c>
      <c r="J70" s="113">
        <f t="shared" si="3"/>
        <v>0</v>
      </c>
      <c r="K70" s="113">
        <f t="shared" si="3"/>
        <v>191412.71110057808</v>
      </c>
      <c r="L70" s="49"/>
      <c r="Q70" s="51">
        <f t="shared" si="2"/>
        <v>0</v>
      </c>
      <c r="R70" s="51">
        <f t="shared" si="2"/>
        <v>0</v>
      </c>
    </row>
    <row r="71" spans="1:18" s="28" customFormat="1" x14ac:dyDescent="0.25">
      <c r="A71" s="34" t="s">
        <v>22</v>
      </c>
      <c r="B71" s="34"/>
      <c r="C71" s="111"/>
      <c r="D71" s="112"/>
      <c r="E71" s="113"/>
      <c r="F71" s="61">
        <f>F53+F46+F40+F34+F25+F18+F12</f>
        <v>14633.900000000001</v>
      </c>
      <c r="G71" s="114">
        <f>G12+G18+G25+G34+G40+G46+G53</f>
        <v>18184.2</v>
      </c>
      <c r="H71" s="113"/>
      <c r="I71" s="113">
        <f t="shared" ref="I71:K72" si="4">I12+I18+I25+I34+I40+I46+I53</f>
        <v>5160</v>
      </c>
      <c r="J71" s="113">
        <f t="shared" si="4"/>
        <v>0</v>
      </c>
      <c r="K71" s="113">
        <f t="shared" si="4"/>
        <v>27658.1</v>
      </c>
      <c r="L71" s="49"/>
      <c r="Q71" s="51">
        <f>Q12+Q18+Q25+Q34+Q40+Q46+Q53</f>
        <v>0</v>
      </c>
      <c r="R71" s="51">
        <f>R12+R18+R25+R34+R40+R46+R53</f>
        <v>0</v>
      </c>
    </row>
    <row r="72" spans="1:18" s="28" customFormat="1" x14ac:dyDescent="0.25">
      <c r="A72" s="34" t="s">
        <v>20</v>
      </c>
      <c r="B72" s="34"/>
      <c r="C72" s="111"/>
      <c r="D72" s="112"/>
      <c r="E72" s="113"/>
      <c r="F72" s="61">
        <f>F54+F47+F41+F35+F26+F19+F13</f>
        <v>42737.11</v>
      </c>
      <c r="G72" s="114">
        <f>G13+G19+G26+G35+G41+G47+G54</f>
        <v>394140.18</v>
      </c>
      <c r="H72" s="113"/>
      <c r="I72" s="113">
        <f t="shared" si="4"/>
        <v>333497.00999999995</v>
      </c>
      <c r="J72" s="113">
        <f t="shared" si="4"/>
        <v>0</v>
      </c>
      <c r="K72" s="113">
        <f t="shared" si="4"/>
        <v>103380.28000000001</v>
      </c>
      <c r="L72" s="49"/>
      <c r="Q72" s="51">
        <f>Q13+Q19+Q26+Q35+Q41+Q47+Q54</f>
        <v>0</v>
      </c>
      <c r="R72" s="51">
        <f>R13+R19+R26+R35+R41+R47+R54</f>
        <v>0</v>
      </c>
    </row>
    <row r="73" spans="1:18" s="28" customFormat="1" ht="33" customHeight="1" x14ac:dyDescent="0.3">
      <c r="A73" s="115" t="s">
        <v>23</v>
      </c>
      <c r="B73" s="116"/>
      <c r="C73" s="117"/>
      <c r="D73" s="112"/>
      <c r="E73" s="118">
        <f>E20</f>
        <v>58750</v>
      </c>
      <c r="F73" s="61">
        <f>F55+F48+F42+F36+F27+F20+F14</f>
        <v>2499.9199999999983</v>
      </c>
      <c r="G73" s="118">
        <f>G20</f>
        <v>1000</v>
      </c>
      <c r="H73" s="118">
        <f>H20</f>
        <v>0</v>
      </c>
      <c r="I73" s="118">
        <f>I20</f>
        <v>1000</v>
      </c>
      <c r="J73" s="118">
        <f>J20</f>
        <v>59750</v>
      </c>
      <c r="K73" s="118">
        <f>K20</f>
        <v>2500</v>
      </c>
      <c r="L73" s="49"/>
      <c r="Q73" s="51">
        <f>Q20</f>
        <v>0</v>
      </c>
      <c r="R73" s="51">
        <f>R20</f>
        <v>0</v>
      </c>
    </row>
    <row r="74" spans="1:18" s="28" customFormat="1" ht="14.4" x14ac:dyDescent="0.3">
      <c r="A74" s="119"/>
      <c r="B74" s="120"/>
      <c r="C74" s="121"/>
      <c r="D74" s="112"/>
      <c r="E74" s="118"/>
      <c r="F74" s="61"/>
      <c r="G74" s="118"/>
      <c r="H74" s="118"/>
      <c r="I74" s="118"/>
      <c r="J74" s="118"/>
      <c r="K74" s="118"/>
      <c r="L74" s="49"/>
      <c r="Q74" s="122"/>
      <c r="R74" s="51"/>
    </row>
    <row r="75" spans="1:18" s="28" customFormat="1" x14ac:dyDescent="0.25">
      <c r="A75" s="123" t="s">
        <v>36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49"/>
      <c r="Q75" s="33"/>
      <c r="R75" s="125"/>
    </row>
    <row r="76" spans="1:18" s="28" customFormat="1" x14ac:dyDescent="0.25">
      <c r="A76" s="126" t="s">
        <v>37</v>
      </c>
      <c r="B76" s="126"/>
      <c r="C76" s="127"/>
      <c r="D76" s="128"/>
      <c r="E76" s="129">
        <v>-4426.21</v>
      </c>
      <c r="F76" s="130">
        <v>-817.39999999999179</v>
      </c>
      <c r="G76" s="131"/>
      <c r="H76" s="132"/>
      <c r="I76" s="47"/>
      <c r="J76" s="131">
        <f>E76+G76-H76</f>
        <v>-4426.21</v>
      </c>
      <c r="K76" s="47">
        <f>F76+G76-I76</f>
        <v>-817.39999999999179</v>
      </c>
      <c r="L76" s="49"/>
      <c r="Q76" s="51">
        <f>H76</f>
        <v>0</v>
      </c>
      <c r="R76" s="43">
        <f>H76-Q76</f>
        <v>0</v>
      </c>
    </row>
    <row r="77" spans="1:18" s="28" customFormat="1" x14ac:dyDescent="0.25">
      <c r="A77" s="126" t="s">
        <v>38</v>
      </c>
      <c r="B77" s="126"/>
      <c r="C77" s="127"/>
      <c r="D77" s="128"/>
      <c r="E77" s="129">
        <v>-5031.71</v>
      </c>
      <c r="F77" s="130">
        <v>-1702.4999999999818</v>
      </c>
      <c r="G77" s="131"/>
      <c r="H77" s="47"/>
      <c r="I77" s="47"/>
      <c r="J77" s="131">
        <f>E77+G77-H77</f>
        <v>-5031.71</v>
      </c>
      <c r="K77" s="47">
        <f>F77+G77-I77</f>
        <v>-1702.4999999999818</v>
      </c>
      <c r="L77" s="49"/>
      <c r="Q77" s="133">
        <f>H77</f>
        <v>0</v>
      </c>
      <c r="R77" s="43">
        <f>H77-Q77</f>
        <v>0</v>
      </c>
    </row>
    <row r="78" spans="1:18" s="28" customFormat="1" x14ac:dyDescent="0.25">
      <c r="A78" s="134" t="s">
        <v>39</v>
      </c>
      <c r="B78" s="135"/>
      <c r="C78" s="119"/>
      <c r="D78" s="112"/>
      <c r="E78" s="136">
        <v>-19685.68</v>
      </c>
      <c r="F78" s="61">
        <v>-1.0550138540565968E-10</v>
      </c>
      <c r="G78" s="47"/>
      <c r="H78" s="47"/>
      <c r="I78" s="47"/>
      <c r="J78" s="131">
        <f>E78+G78-H78</f>
        <v>-19685.68</v>
      </c>
      <c r="K78" s="47">
        <f>F78+G78-I78</f>
        <v>-1.0550138540565968E-10</v>
      </c>
      <c r="L78" s="49"/>
      <c r="Q78" s="133">
        <f>H78</f>
        <v>0</v>
      </c>
      <c r="R78" s="43">
        <f>H78-Q78</f>
        <v>0</v>
      </c>
    </row>
    <row r="79" spans="1:18" s="28" customFormat="1" x14ac:dyDescent="0.25">
      <c r="A79" s="137" t="s">
        <v>40</v>
      </c>
      <c r="B79" s="138"/>
      <c r="C79" s="111"/>
      <c r="D79" s="112"/>
      <c r="E79" s="118">
        <v>-1946.4</v>
      </c>
      <c r="F79" s="61">
        <v>-1.2732925824820995E-11</v>
      </c>
      <c r="G79" s="47"/>
      <c r="H79" s="47"/>
      <c r="I79" s="47"/>
      <c r="J79" s="47">
        <f>E79+G79-H79</f>
        <v>-1946.4</v>
      </c>
      <c r="K79" s="47">
        <f>F79+G79-I79</f>
        <v>-1.2732925824820995E-11</v>
      </c>
      <c r="L79" s="49"/>
      <c r="Q79" s="139">
        <v>118921</v>
      </c>
      <c r="R79" s="43">
        <f>H79-Q79</f>
        <v>-118921</v>
      </c>
    </row>
    <row r="80" spans="1:18" s="28" customFormat="1" ht="13.8" thickBot="1" x14ac:dyDescent="0.3">
      <c r="A80" s="137" t="s">
        <v>41</v>
      </c>
      <c r="B80" s="138"/>
      <c r="C80" s="111"/>
      <c r="D80" s="112"/>
      <c r="E80" s="118"/>
      <c r="F80" s="61">
        <v>-1.1652900866465643E-12</v>
      </c>
      <c r="G80" s="47"/>
      <c r="H80" s="47"/>
      <c r="I80" s="47"/>
      <c r="J80" s="47"/>
      <c r="K80" s="47">
        <f>F80+G80-I80</f>
        <v>-1.1652900866465643E-12</v>
      </c>
      <c r="L80" s="49"/>
      <c r="Q80" s="140"/>
      <c r="R80" s="141"/>
    </row>
    <row r="81" spans="1:18" s="28" customFormat="1" ht="13.8" thickBot="1" x14ac:dyDescent="0.3">
      <c r="A81" s="142" t="s">
        <v>35</v>
      </c>
      <c r="B81" s="143"/>
      <c r="C81" s="144"/>
      <c r="D81" s="145"/>
      <c r="E81" s="146">
        <f t="shared" ref="E81:K81" si="5">E76+E77+E78+E79+E80</f>
        <v>-31090</v>
      </c>
      <c r="F81" s="146">
        <f t="shared" si="5"/>
        <v>-2519.9000000000933</v>
      </c>
      <c r="G81" s="146">
        <f t="shared" si="5"/>
        <v>0</v>
      </c>
      <c r="H81" s="146">
        <f t="shared" si="5"/>
        <v>0</v>
      </c>
      <c r="I81" s="146">
        <f t="shared" si="5"/>
        <v>0</v>
      </c>
      <c r="J81" s="146">
        <f t="shared" si="5"/>
        <v>-31090</v>
      </c>
      <c r="K81" s="146">
        <f t="shared" si="5"/>
        <v>-2519.9000000000933</v>
      </c>
      <c r="L81" s="49"/>
      <c r="M81" s="54"/>
      <c r="Q81" s="147">
        <f>Q76+Q77+Q78+Q79</f>
        <v>118921</v>
      </c>
      <c r="R81" s="148">
        <f>R76+R77+R78+R79</f>
        <v>-118921</v>
      </c>
    </row>
    <row r="82" spans="1:18" s="28" customFormat="1" ht="13.8" thickBot="1" x14ac:dyDescent="0.3">
      <c r="A82" s="149" t="s">
        <v>42</v>
      </c>
      <c r="B82" s="150"/>
      <c r="C82" s="151"/>
      <c r="D82" s="152"/>
      <c r="E82" s="153">
        <f t="shared" ref="E82:K82" si="6">E81+E68</f>
        <v>1326967.2999999998</v>
      </c>
      <c r="F82" s="153">
        <f t="shared" si="6"/>
        <v>351808.65280231211</v>
      </c>
      <c r="G82" s="153">
        <f t="shared" si="6"/>
        <v>2006542.44</v>
      </c>
      <c r="H82" s="153">
        <f t="shared" si="6"/>
        <v>1355165.9600000002</v>
      </c>
      <c r="I82" s="153">
        <f t="shared" si="6"/>
        <v>1835152.4</v>
      </c>
      <c r="J82" s="153">
        <f t="shared" si="6"/>
        <v>1978343.7799999998</v>
      </c>
      <c r="K82" s="154">
        <f t="shared" si="6"/>
        <v>523196.96110057802</v>
      </c>
      <c r="L82" s="49"/>
      <c r="Q82" s="147">
        <f>Q81+Q68</f>
        <v>917626.78999999992</v>
      </c>
      <c r="R82" s="148">
        <f>R81+R68</f>
        <v>437539.17000000004</v>
      </c>
    </row>
  </sheetData>
  <mergeCells count="77">
    <mergeCell ref="A78:B78"/>
    <mergeCell ref="A79:B79"/>
    <mergeCell ref="A80:B80"/>
    <mergeCell ref="A81:B81"/>
    <mergeCell ref="A82:B82"/>
    <mergeCell ref="A71:B71"/>
    <mergeCell ref="A72:B72"/>
    <mergeCell ref="A73:C73"/>
    <mergeCell ref="A75:K75"/>
    <mergeCell ref="A76:B76"/>
    <mergeCell ref="A77:B77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C48"/>
    <mergeCell ref="A49:K49"/>
    <mergeCell ref="A50:B50"/>
    <mergeCell ref="A51:B51"/>
    <mergeCell ref="A52:B52"/>
    <mergeCell ref="A41:B41"/>
    <mergeCell ref="A42:K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6:B26"/>
    <mergeCell ref="A29:B29"/>
    <mergeCell ref="A31:B31"/>
    <mergeCell ref="A32:B32"/>
    <mergeCell ref="A33:B33"/>
    <mergeCell ref="A34:B34"/>
    <mergeCell ref="A20:C20"/>
    <mergeCell ref="A21:K21"/>
    <mergeCell ref="A22:B22"/>
    <mergeCell ref="A23:B23"/>
    <mergeCell ref="A24:B24"/>
    <mergeCell ref="A25:B25"/>
    <mergeCell ref="A14:K14"/>
    <mergeCell ref="A15:B15"/>
    <mergeCell ref="A16:B16"/>
    <mergeCell ref="A17:B17"/>
    <mergeCell ref="A18:B18"/>
    <mergeCell ref="A19:B19"/>
    <mergeCell ref="A8:K8"/>
    <mergeCell ref="A9:B9"/>
    <mergeCell ref="A10:B10"/>
    <mergeCell ref="A11:B11"/>
    <mergeCell ref="A12:B12"/>
    <mergeCell ref="A13:B13"/>
    <mergeCell ref="A3:K3"/>
    <mergeCell ref="A4:K4"/>
    <mergeCell ref="A5:B5"/>
    <mergeCell ref="M5:N5"/>
    <mergeCell ref="A6:B6"/>
    <mergeCell ref="A7:K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2026-02-26T08:10:54Z</dcterms:created>
  <dcterms:modified xsi:type="dcterms:W3CDTF">2026-02-26T08:12:46Z</dcterms:modified>
</cp:coreProperties>
</file>