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37" i="1"/>
  <c r="I36"/>
  <c r="G35"/>
  <c r="F35" s="1"/>
  <c r="E35"/>
  <c r="G33"/>
  <c r="F33"/>
  <c r="E33"/>
  <c r="D33"/>
  <c r="C33"/>
  <c r="H32"/>
  <c r="M31"/>
  <c r="I31"/>
  <c r="H31"/>
  <c r="M30"/>
  <c r="I30"/>
  <c r="H30"/>
  <c r="M29"/>
  <c r="I29"/>
  <c r="H29"/>
  <c r="M28"/>
  <c r="L28"/>
  <c r="I28"/>
  <c r="I33" s="1"/>
  <c r="H28"/>
  <c r="F26"/>
  <c r="E26"/>
  <c r="D26"/>
  <c r="C26"/>
  <c r="H25"/>
  <c r="G25"/>
  <c r="M24"/>
  <c r="L24"/>
  <c r="H24"/>
  <c r="H26" s="1"/>
  <c r="G24"/>
  <c r="E24"/>
  <c r="I24" s="1"/>
  <c r="I26" s="1"/>
  <c r="G22"/>
  <c r="F22"/>
  <c r="F34" s="1"/>
  <c r="E22"/>
  <c r="D22"/>
  <c r="C22"/>
  <c r="M20"/>
  <c r="K20"/>
  <c r="I20"/>
  <c r="H20"/>
  <c r="N18"/>
  <c r="M18"/>
  <c r="L18"/>
  <c r="K18"/>
  <c r="I18"/>
  <c r="H18"/>
  <c r="M16"/>
  <c r="L16"/>
  <c r="K16"/>
  <c r="I16"/>
  <c r="H16"/>
  <c r="M14"/>
  <c r="L14"/>
  <c r="K14"/>
  <c r="I14"/>
  <c r="H14"/>
  <c r="M12"/>
  <c r="L12"/>
  <c r="I12"/>
  <c r="H12"/>
  <c r="N10"/>
  <c r="M10"/>
  <c r="L10"/>
  <c r="I10"/>
  <c r="H10"/>
  <c r="M8"/>
  <c r="L8"/>
  <c r="I8"/>
  <c r="H8"/>
  <c r="F38" l="1"/>
  <c r="M34"/>
  <c r="I22"/>
  <c r="E34"/>
  <c r="E38" s="1"/>
  <c r="G26"/>
  <c r="L34"/>
  <c r="H22"/>
  <c r="H34" s="1"/>
  <c r="H38" s="1"/>
  <c r="D34"/>
  <c r="D38" s="1"/>
  <c r="H33"/>
  <c r="C34"/>
  <c r="C38" s="1"/>
  <c r="G34"/>
  <c r="G38" s="1"/>
  <c r="H35"/>
  <c r="I34"/>
  <c r="I38" s="1"/>
  <c r="I35"/>
</calcChain>
</file>

<file path=xl/comments1.xml><?xml version="1.0" encoding="utf-8"?>
<comments xmlns="http://schemas.openxmlformats.org/spreadsheetml/2006/main">
  <authors>
    <author>Пользователь</author>
  </authors>
  <commentLis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на начало года по ЕРЦ было 7478,72, у нас по отчету 7330
</t>
        </r>
      </text>
    </comment>
  </commentList>
</comments>
</file>

<file path=xl/sharedStrings.xml><?xml version="1.0" encoding="utf-8"?>
<sst xmlns="http://schemas.openxmlformats.org/spreadsheetml/2006/main" count="34" uniqueCount="32">
  <si>
    <t>УТВЕРЖДАЮ</t>
  </si>
  <si>
    <t>Директор ООО УК "Эталон" _____________________Н.К.Дмитриева</t>
  </si>
  <si>
    <t>Информация о состоянии лицевого счета  д.№ 11 по ул. Бондарева</t>
  </si>
  <si>
    <t>за период 01.01.2021-31.12.2021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</si>
  <si>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</si>
  <si>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</si>
  <si>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</si>
  <si>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</si>
  <si>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</si>
  <si>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</si>
  <si>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</si>
  <si>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</si>
  <si>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- 4595,6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</si>
  <si>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</si>
  <si>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</si>
  <si>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</si>
  <si>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</si>
  <si>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</si>
  <si>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</si>
  <si>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</si>
  <si>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</si>
  <si>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</si>
  <si>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Платежи банка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</si>
  <si>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</si>
  <si>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</si>
  <si>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</si>
  <si>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</si>
  <si>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</si>
  <si>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</si>
  <si>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</si>
  <si>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Ростелеком</t>
  </si>
  <si>
    <t>ВСЕГО по дому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</si>
</sst>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164" fontId="1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98">
    <xf numFmtId="0" fontId="0" fillId="0" borderId="0" xfId="0"/>
    <xf numFmtId="4" fontId="2" fillId="0" borderId="0" xfId="0" applyNumberFormat="1" applyFont="1" applyAlignment="1">
      <alignment horizontal="center"/>
    </xf>
    <xf numFmtId="0" fontId="1" fillId="0" borderId="0" xfId="1"/>
    <xf numFmtId="0" fontId="20" fillId="0" borderId="0" xfId="1" applyFont="1"/>
    <xf numFmtId="0" fontId="20" fillId="0" borderId="0" xfId="1" applyFont="1" applyAlignment="1">
      <alignment horizontal="right"/>
    </xf>
    <xf numFmtId="4" fontId="21" fillId="0" borderId="0" xfId="1" applyNumberFormat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5" fillId="0" borderId="0" xfId="1" applyFont="1" applyAlignment="1">
      <alignment horizontal="right" wrapText="1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2" fontId="26" fillId="0" borderId="0" xfId="1" applyNumberFormat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right" wrapText="1"/>
    </xf>
    <xf numFmtId="4" fontId="27" fillId="0" borderId="0" xfId="1" applyNumberFormat="1" applyFont="1" applyAlignment="1">
      <alignment horizontal="center" wrapText="1"/>
    </xf>
    <xf numFmtId="0" fontId="28" fillId="0" borderId="15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left"/>
    </xf>
    <xf numFmtId="0" fontId="27" fillId="0" borderId="19" xfId="1" applyFont="1" applyBorder="1" applyAlignment="1">
      <alignment horizontal="left"/>
    </xf>
    <xf numFmtId="3" fontId="27" fillId="0" borderId="20" xfId="1" applyNumberFormat="1" applyFont="1" applyBorder="1" applyAlignment="1">
      <alignment horizontal="center"/>
    </xf>
    <xf numFmtId="3" fontId="27" fillId="0" borderId="19" xfId="1" applyNumberFormat="1" applyFont="1" applyBorder="1" applyAlignment="1">
      <alignment horizontal="center"/>
    </xf>
    <xf numFmtId="1" fontId="27" fillId="0" borderId="20" xfId="1" applyNumberFormat="1" applyFont="1" applyFill="1" applyBorder="1" applyAlignment="1">
      <alignment horizontal="center"/>
    </xf>
    <xf numFmtId="1" fontId="27" fillId="0" borderId="20" xfId="1" applyNumberFormat="1" applyFont="1" applyBorder="1" applyAlignment="1">
      <alignment horizontal="center"/>
    </xf>
    <xf numFmtId="2" fontId="27" fillId="0" borderId="0" xfId="1" applyNumberFormat="1" applyFont="1"/>
    <xf numFmtId="0" fontId="27" fillId="0" borderId="0" xfId="1" applyFont="1" applyFill="1" applyBorder="1" applyAlignment="1">
      <alignment horizontal="center" wrapText="1"/>
    </xf>
    <xf numFmtId="4" fontId="27" fillId="0" borderId="0" xfId="1" applyNumberFormat="1" applyFont="1" applyFill="1" applyBorder="1" applyAlignment="1">
      <alignment horizontal="center" wrapText="1"/>
    </xf>
    <xf numFmtId="0" fontId="27" fillId="0" borderId="15" xfId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3" fontId="27" fillId="0" borderId="21" xfId="1" applyNumberFormat="1" applyFont="1" applyBorder="1" applyAlignment="1">
      <alignment horizontal="center"/>
    </xf>
    <xf numFmtId="1" fontId="27" fillId="0" borderId="0" xfId="1" applyNumberFormat="1" applyFont="1"/>
    <xf numFmtId="4" fontId="27" fillId="0" borderId="0" xfId="1" applyNumberFormat="1" applyFont="1" applyAlignment="1">
      <alignment horizontal="center"/>
    </xf>
    <xf numFmtId="0" fontId="27" fillId="0" borderId="0" xfId="1" applyFont="1"/>
    <xf numFmtId="0" fontId="25" fillId="0" borderId="15" xfId="1" applyFont="1" applyBorder="1" applyAlignment="1">
      <alignment horizontal="left"/>
    </xf>
    <xf numFmtId="0" fontId="25" fillId="0" borderId="17" xfId="1" applyFont="1" applyBorder="1" applyAlignment="1">
      <alignment horizontal="left"/>
    </xf>
    <xf numFmtId="3" fontId="25" fillId="0" borderId="22" xfId="1" applyNumberFormat="1" applyFont="1" applyBorder="1" applyAlignment="1">
      <alignment horizontal="center"/>
    </xf>
    <xf numFmtId="3" fontId="25" fillId="0" borderId="19" xfId="1" applyNumberFormat="1" applyFont="1" applyBorder="1" applyAlignment="1">
      <alignment horizontal="center"/>
    </xf>
    <xf numFmtId="1" fontId="25" fillId="0" borderId="22" xfId="1" applyNumberFormat="1" applyFont="1" applyFill="1" applyBorder="1" applyAlignment="1">
      <alignment horizontal="center"/>
    </xf>
    <xf numFmtId="1" fontId="25" fillId="0" borderId="22" xfId="1" applyNumberFormat="1" applyFont="1" applyBorder="1" applyAlignment="1">
      <alignment horizontal="center"/>
    </xf>
    <xf numFmtId="0" fontId="27" fillId="0" borderId="23" xfId="1" applyFont="1" applyBorder="1" applyAlignment="1">
      <alignment horizontal="left"/>
    </xf>
    <xf numFmtId="0" fontId="27" fillId="0" borderId="21" xfId="1" applyFont="1" applyBorder="1" applyAlignment="1">
      <alignment horizontal="left"/>
    </xf>
    <xf numFmtId="1" fontId="27" fillId="0" borderId="22" xfId="1" applyNumberFormat="1" applyFont="1" applyFill="1" applyBorder="1" applyAlignment="1">
      <alignment horizontal="center"/>
    </xf>
    <xf numFmtId="3" fontId="27" fillId="0" borderId="22" xfId="1" applyNumberFormat="1" applyFont="1" applyBorder="1" applyAlignment="1">
      <alignment horizontal="center"/>
    </xf>
    <xf numFmtId="3" fontId="27" fillId="24" borderId="19" xfId="1" applyNumberFormat="1" applyFont="1" applyFill="1" applyBorder="1" applyAlignment="1">
      <alignment horizontal="center"/>
    </xf>
    <xf numFmtId="3" fontId="27" fillId="24" borderId="22" xfId="1" applyNumberFormat="1" applyFont="1" applyFill="1" applyBorder="1" applyAlignment="1">
      <alignment horizontal="center"/>
    </xf>
    <xf numFmtId="0" fontId="27" fillId="0" borderId="22" xfId="1" applyFont="1" applyBorder="1" applyAlignment="1">
      <alignment horizontal="left"/>
    </xf>
    <xf numFmtId="3" fontId="27" fillId="25" borderId="22" xfId="1" applyNumberFormat="1" applyFont="1" applyFill="1" applyBorder="1" applyAlignment="1">
      <alignment horizontal="center"/>
    </xf>
    <xf numFmtId="3" fontId="27" fillId="0" borderId="20" xfId="1" applyNumberFormat="1" applyFont="1" applyFill="1" applyBorder="1" applyAlignment="1">
      <alignment horizontal="center"/>
    </xf>
    <xf numFmtId="1" fontId="27" fillId="0" borderId="22" xfId="1" applyNumberFormat="1" applyFont="1" applyBorder="1" applyAlignment="1">
      <alignment horizontal="center"/>
    </xf>
    <xf numFmtId="0" fontId="22" fillId="26" borderId="24" xfId="1" applyFont="1" applyFill="1" applyBorder="1" applyAlignment="1">
      <alignment horizontal="center"/>
    </xf>
    <xf numFmtId="0" fontId="22" fillId="26" borderId="25" xfId="1" applyFont="1" applyFill="1" applyBorder="1" applyAlignment="1">
      <alignment horizontal="center"/>
    </xf>
    <xf numFmtId="3" fontId="22" fillId="26" borderId="24" xfId="1" applyNumberFormat="1" applyFont="1" applyFill="1" applyBorder="1" applyAlignment="1">
      <alignment horizontal="center"/>
    </xf>
    <xf numFmtId="0" fontId="22" fillId="25" borderId="13" xfId="1" applyFont="1" applyFill="1" applyBorder="1" applyAlignment="1">
      <alignment horizontal="center"/>
    </xf>
    <xf numFmtId="0" fontId="22" fillId="25" borderId="14" xfId="1" applyFont="1" applyFill="1" applyBorder="1" applyAlignment="1">
      <alignment horizontal="center"/>
    </xf>
    <xf numFmtId="3" fontId="22" fillId="25" borderId="14" xfId="1" applyNumberFormat="1" applyFont="1" applyFill="1" applyBorder="1" applyAlignment="1">
      <alignment horizontal="center"/>
    </xf>
    <xf numFmtId="3" fontId="22" fillId="25" borderId="26" xfId="1" applyNumberFormat="1" applyFont="1" applyFill="1" applyBorder="1" applyAlignment="1">
      <alignment horizontal="center"/>
    </xf>
    <xf numFmtId="0" fontId="27" fillId="25" borderId="27" xfId="1" applyFont="1" applyFill="1" applyBorder="1" applyAlignment="1">
      <alignment horizontal="left" wrapText="1"/>
    </xf>
    <xf numFmtId="0" fontId="27" fillId="25" borderId="28" xfId="1" applyFont="1" applyFill="1" applyBorder="1" applyAlignment="1">
      <alignment horizontal="left" wrapText="1"/>
    </xf>
    <xf numFmtId="0" fontId="0" fillId="25" borderId="28" xfId="0" applyFill="1" applyBorder="1" applyAlignment="1">
      <alignment horizontal="left" wrapText="1"/>
    </xf>
    <xf numFmtId="0" fontId="22" fillId="26" borderId="2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3" fontId="22" fillId="26" borderId="22" xfId="1" applyNumberFormat="1" applyFont="1" applyFill="1" applyBorder="1" applyAlignment="1">
      <alignment horizontal="center"/>
    </xf>
    <xf numFmtId="3" fontId="0" fillId="0" borderId="0" xfId="0" applyNumberFormat="1"/>
    <xf numFmtId="0" fontId="22" fillId="0" borderId="29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30" xfId="1" applyFont="1" applyBorder="1" applyAlignment="1">
      <alignment horizontal="center"/>
    </xf>
    <xf numFmtId="0" fontId="27" fillId="0" borderId="31" xfId="1" applyFont="1" applyBorder="1" applyAlignment="1">
      <alignment horizontal="left" wrapText="1"/>
    </xf>
    <xf numFmtId="0" fontId="27" fillId="0" borderId="32" xfId="1" applyFont="1" applyBorder="1" applyAlignment="1">
      <alignment horizontal="left" wrapText="1"/>
    </xf>
    <xf numFmtId="3" fontId="27" fillId="0" borderId="32" xfId="1" applyNumberFormat="1" applyFont="1" applyBorder="1" applyAlignment="1">
      <alignment horizontal="center"/>
    </xf>
    <xf numFmtId="1" fontId="27" fillId="0" borderId="32" xfId="1" applyNumberFormat="1" applyFont="1" applyBorder="1" applyAlignment="1">
      <alignment horizontal="center"/>
    </xf>
    <xf numFmtId="3" fontId="27" fillId="0" borderId="33" xfId="1" applyNumberFormat="1" applyFont="1" applyBorder="1" applyAlignment="1">
      <alignment horizontal="center"/>
    </xf>
    <xf numFmtId="0" fontId="27" fillId="0" borderId="23" xfId="1" applyFont="1" applyBorder="1" applyAlignment="1">
      <alignment horizontal="left" wrapText="1"/>
    </xf>
    <xf numFmtId="0" fontId="27" fillId="0" borderId="22" xfId="1" applyFont="1" applyBorder="1" applyAlignment="1">
      <alignment horizontal="left" wrapText="1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3" fontId="25" fillId="0" borderId="35" xfId="1" applyNumberFormat="1" applyFont="1" applyBorder="1" applyAlignment="1">
      <alignment horizontal="center"/>
    </xf>
    <xf numFmtId="3" fontId="27" fillId="0" borderId="35" xfId="1" applyNumberFormat="1" applyFont="1" applyBorder="1" applyAlignment="1">
      <alignment horizontal="center"/>
    </xf>
    <xf numFmtId="3" fontId="25" fillId="0" borderId="36" xfId="1" applyNumberFormat="1" applyFont="1" applyBorder="1" applyAlignment="1">
      <alignment horizontal="center"/>
    </xf>
    <xf numFmtId="0" fontId="22" fillId="26" borderId="37" xfId="1" applyFont="1" applyFill="1" applyBorder="1" applyAlignment="1">
      <alignment horizontal="center"/>
    </xf>
    <xf numFmtId="0" fontId="22" fillId="26" borderId="38" xfId="1" applyFont="1" applyFill="1" applyBorder="1" applyAlignment="1">
      <alignment horizontal="center"/>
    </xf>
    <xf numFmtId="3" fontId="22" fillId="26" borderId="38" xfId="1" applyNumberFormat="1" applyFont="1" applyFill="1" applyBorder="1" applyAlignment="1">
      <alignment horizontal="center"/>
    </xf>
    <xf numFmtId="0" fontId="22" fillId="26" borderId="24" xfId="1" applyFont="1" applyFill="1" applyBorder="1" applyAlignment="1">
      <alignment horizontal="left"/>
    </xf>
    <xf numFmtId="0" fontId="22" fillId="26" borderId="25" xfId="1" applyFont="1" applyFill="1" applyBorder="1" applyAlignment="1">
      <alignment horizontal="left"/>
    </xf>
    <xf numFmtId="0" fontId="27" fillId="25" borderId="39" xfId="1" applyFont="1" applyFill="1" applyBorder="1" applyAlignment="1">
      <alignment horizontal="center" wrapText="1"/>
    </xf>
    <xf numFmtId="0" fontId="27" fillId="25" borderId="40" xfId="1" applyFont="1" applyFill="1" applyBorder="1" applyAlignment="1">
      <alignment horizontal="center" wrapText="1"/>
    </xf>
    <xf numFmtId="0" fontId="21" fillId="0" borderId="0" xfId="1" applyFont="1"/>
    <xf numFmtId="0" fontId="2" fillId="0" borderId="0" xfId="0" applyFont="1"/>
    <xf numFmtId="0" fontId="27" fillId="25" borderId="22" xfId="1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5" fillId="0" borderId="13" xfId="1" applyFont="1" applyBorder="1" applyAlignment="1">
      <alignment horizontal="left"/>
    </xf>
    <xf numFmtId="0" fontId="25" fillId="0" borderId="14" xfId="1" applyFont="1" applyBorder="1" applyAlignment="1">
      <alignment horizontal="left"/>
    </xf>
    <xf numFmtId="0" fontId="25" fillId="0" borderId="14" xfId="1" applyFont="1" applyBorder="1" applyAlignment="1"/>
    <xf numFmtId="0" fontId="25" fillId="0" borderId="26" xfId="1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41"/>
  <sheetViews>
    <sheetView tabSelected="1" workbookViewId="0">
      <selection activeCell="F24" sqref="F24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hidden="1" customWidth="1"/>
    <col min="11" max="11" width="0" hidden="1" customWidth="1"/>
    <col min="12" max="12" width="13.5703125" style="1" hidden="1" customWidth="1"/>
    <col min="13" max="13" width="13.28515625" hidden="1" customWidth="1"/>
    <col min="14" max="16" width="0" hidden="1" customWidth="1"/>
  </cols>
  <sheetData>
    <row r="1" spans="1:15">
      <c r="A1" s="2"/>
      <c r="B1" s="2"/>
      <c r="C1" s="2"/>
      <c r="D1" s="2"/>
      <c r="E1" s="2"/>
      <c r="F1" s="3"/>
      <c r="G1" s="3"/>
      <c r="H1" s="3"/>
      <c r="I1" s="4" t="s">
        <v>0</v>
      </c>
      <c r="J1" s="2"/>
      <c r="K1" s="2"/>
      <c r="L1" s="5"/>
      <c r="M1" s="2"/>
      <c r="N1" s="2"/>
    </row>
    <row r="2" spans="1:15">
      <c r="A2" s="2"/>
      <c r="B2" s="2"/>
      <c r="C2" s="2"/>
      <c r="D2" s="2"/>
      <c r="E2" s="2"/>
      <c r="F2" s="3"/>
      <c r="G2" s="3"/>
      <c r="H2" s="3"/>
      <c r="I2" s="4" t="s">
        <v>1</v>
      </c>
      <c r="J2" s="2"/>
      <c r="K2" s="2"/>
      <c r="L2" s="5"/>
      <c r="M2" s="2"/>
      <c r="N2" s="2"/>
    </row>
    <row r="3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2"/>
      <c r="K3" s="2"/>
      <c r="L3" s="5"/>
      <c r="M3" s="2"/>
      <c r="N3" s="2"/>
    </row>
    <row r="4" spans="1:15" ht="15.75" thickBot="1">
      <c r="A4" s="6" t="s">
        <v>3</v>
      </c>
      <c r="B4" s="6"/>
      <c r="C4" s="6"/>
      <c r="D4" s="6"/>
      <c r="E4" s="6"/>
      <c r="F4" s="6"/>
      <c r="G4" s="6"/>
      <c r="H4" s="6"/>
      <c r="I4" s="6"/>
      <c r="J4" s="2"/>
      <c r="K4" s="2"/>
      <c r="L4" s="5"/>
      <c r="M4" s="2"/>
      <c r="N4" s="2"/>
    </row>
    <row r="5" spans="1:15" ht="54.75" thickBot="1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2"/>
      <c r="K5" s="11"/>
      <c r="L5" s="11"/>
      <c r="M5" s="2"/>
      <c r="N5" s="2"/>
    </row>
    <row r="6" spans="1:15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/>
      <c r="K6" s="18"/>
      <c r="L6" s="19"/>
      <c r="M6" s="2"/>
      <c r="N6" s="2"/>
    </row>
    <row r="7" spans="1:15">
      <c r="A7" s="20" t="s">
        <v>12</v>
      </c>
      <c r="B7" s="21"/>
      <c r="C7" s="21"/>
      <c r="D7" s="21"/>
      <c r="E7" s="21"/>
      <c r="F7" s="21"/>
      <c r="G7" s="21"/>
      <c r="H7" s="21"/>
      <c r="I7" s="22"/>
      <c r="J7" s="17"/>
      <c r="K7" s="18"/>
      <c r="L7" s="19"/>
      <c r="M7" s="2"/>
      <c r="N7" s="2"/>
    </row>
    <row r="8" spans="1:15">
      <c r="A8" s="23" t="s">
        <v>13</v>
      </c>
      <c r="B8" s="24"/>
      <c r="C8" s="25">
        <v>-31236.329999999958</v>
      </c>
      <c r="D8" s="26">
        <v>133966.27000000002</v>
      </c>
      <c r="E8" s="27">
        <v>760971.96</v>
      </c>
      <c r="F8" s="28">
        <v>760971.96</v>
      </c>
      <c r="G8" s="25">
        <v>746066.09</v>
      </c>
      <c r="H8" s="25">
        <f>C8+E8-F8</f>
        <v>-31236.329999999958</v>
      </c>
      <c r="I8" s="26">
        <f>D8+E8-G8</f>
        <v>148872.14000000001</v>
      </c>
      <c r="J8" s="29"/>
      <c r="K8" s="30"/>
      <c r="L8" s="31">
        <f>[1]Бон11!$C$17</f>
        <v>729449.88000000012</v>
      </c>
      <c r="M8" s="30">
        <f>[1]Бон11!$C$33</f>
        <v>716936.55999999994</v>
      </c>
      <c r="N8" s="30">
        <v>2546.62</v>
      </c>
      <c r="O8">
        <v>1632.44</v>
      </c>
    </row>
    <row r="9" spans="1:15">
      <c r="A9" s="32"/>
      <c r="B9" s="33"/>
      <c r="C9" s="25"/>
      <c r="D9" s="34"/>
      <c r="E9" s="27"/>
      <c r="F9" s="28"/>
      <c r="G9" s="25"/>
      <c r="H9" s="25"/>
      <c r="I9" s="34"/>
      <c r="J9" s="29"/>
      <c r="K9" s="30"/>
      <c r="L9" s="31"/>
      <c r="M9" s="30"/>
      <c r="N9" s="30"/>
    </row>
    <row r="10" spans="1:15">
      <c r="A10" s="32" t="s">
        <v>14</v>
      </c>
      <c r="B10" s="33"/>
      <c r="C10" s="25">
        <v>-459006.36000000028</v>
      </c>
      <c r="D10" s="26">
        <v>64904.209999999788</v>
      </c>
      <c r="E10" s="27">
        <v>366660.96</v>
      </c>
      <c r="F10" s="28">
        <v>97937</v>
      </c>
      <c r="G10" s="25">
        <v>359400.8</v>
      </c>
      <c r="H10" s="25">
        <f>C10+E10-F10</f>
        <v>-190282.40000000026</v>
      </c>
      <c r="I10" s="26">
        <f>D10+E10-G10</f>
        <v>72164.369999999821</v>
      </c>
      <c r="J10" s="29"/>
      <c r="K10" s="35"/>
      <c r="L10" s="36">
        <f>[1]Бон11!$F$17</f>
        <v>369892.31999999995</v>
      </c>
      <c r="M10" s="37">
        <f>[1]Бон11!$F$33</f>
        <v>366729.17000000004</v>
      </c>
      <c r="N10" s="37">
        <f>84.34+621.74</f>
        <v>706.08</v>
      </c>
    </row>
    <row r="11" spans="1:15">
      <c r="A11" s="38"/>
      <c r="B11" s="39"/>
      <c r="C11" s="40"/>
      <c r="D11" s="41"/>
      <c r="E11" s="42"/>
      <c r="F11" s="43"/>
      <c r="G11" s="40"/>
      <c r="H11" s="40"/>
      <c r="I11" s="41"/>
      <c r="J11" s="2"/>
      <c r="K11" s="2"/>
      <c r="L11" s="5"/>
      <c r="M11" s="2"/>
      <c r="N11" s="2"/>
    </row>
    <row r="12" spans="1:15">
      <c r="A12" s="44" t="s">
        <v>15</v>
      </c>
      <c r="B12" s="45"/>
      <c r="C12" s="25">
        <v>-322.82000000000698</v>
      </c>
      <c r="D12" s="26">
        <v>29721.850000000064</v>
      </c>
      <c r="E12" s="27">
        <v>165909.6</v>
      </c>
      <c r="F12" s="27">
        <v>165910</v>
      </c>
      <c r="G12" s="25">
        <v>162622.79</v>
      </c>
      <c r="H12" s="25">
        <f>C12+E12-F12</f>
        <v>-323.22000000000116</v>
      </c>
      <c r="I12" s="26">
        <f>D12+E12-G12</f>
        <v>33008.660000000062</v>
      </c>
      <c r="J12" s="2"/>
      <c r="K12" s="2"/>
      <c r="L12" s="5">
        <f>[1]Бон11!$K$17</f>
        <v>159554.85000000003</v>
      </c>
      <c r="M12" s="2">
        <f>[1]Бон11!$K$33</f>
        <v>156951.65000000002</v>
      </c>
      <c r="N12" s="2">
        <v>295.8</v>
      </c>
      <c r="O12">
        <v>356.7</v>
      </c>
    </row>
    <row r="13" spans="1:15">
      <c r="A13" s="44"/>
      <c r="B13" s="45"/>
      <c r="C13" s="25"/>
      <c r="D13" s="26"/>
      <c r="E13" s="46"/>
      <c r="F13" s="46"/>
      <c r="G13" s="25"/>
      <c r="H13" s="25"/>
      <c r="I13" s="26"/>
      <c r="J13" s="2"/>
      <c r="K13" s="2"/>
      <c r="L13" s="5"/>
      <c r="M13" s="2"/>
      <c r="N13" s="2"/>
    </row>
    <row r="14" spans="1:15">
      <c r="A14" s="44" t="s">
        <v>16</v>
      </c>
      <c r="B14" s="45"/>
      <c r="C14" s="47">
        <v>133.56999999997061</v>
      </c>
      <c r="D14" s="26">
        <v>3065.2800000000134</v>
      </c>
      <c r="E14" s="27">
        <v>12790.96</v>
      </c>
      <c r="F14" s="27">
        <v>12791</v>
      </c>
      <c r="G14" s="25">
        <v>12393.53</v>
      </c>
      <c r="H14" s="25">
        <f>C14+E14-F14</f>
        <v>133.52999999996973</v>
      </c>
      <c r="I14" s="26">
        <f>D14+E14-G14</f>
        <v>3462.7100000000119</v>
      </c>
      <c r="J14" s="48">
        <v>8353.15</v>
      </c>
      <c r="K14" s="49">
        <f>F14-J14</f>
        <v>4437.8500000000004</v>
      </c>
      <c r="L14" s="1">
        <f>[1]Бон11!$Q$17</f>
        <v>19192.05</v>
      </c>
      <c r="M14">
        <f>[1]Бон11!$Q$33</f>
        <v>18575.030000000002</v>
      </c>
      <c r="N14">
        <v>195.24</v>
      </c>
      <c r="O14">
        <v>34.090000000000003</v>
      </c>
    </row>
    <row r="15" spans="1:15">
      <c r="A15" s="44"/>
      <c r="B15" s="45"/>
      <c r="C15" s="47"/>
      <c r="D15" s="26"/>
      <c r="E15" s="46"/>
      <c r="F15" s="46"/>
      <c r="G15" s="25"/>
      <c r="H15" s="25"/>
      <c r="I15" s="26"/>
      <c r="J15" s="48"/>
      <c r="K15" s="48"/>
    </row>
    <row r="16" spans="1:15">
      <c r="A16" s="44" t="s">
        <v>17</v>
      </c>
      <c r="B16" s="45"/>
      <c r="C16" s="47">
        <v>59.94999999996071</v>
      </c>
      <c r="D16" s="26">
        <v>1895.2600000000057</v>
      </c>
      <c r="E16" s="27">
        <v>6016.58</v>
      </c>
      <c r="F16" s="27">
        <v>6017</v>
      </c>
      <c r="G16" s="25">
        <v>6454.54</v>
      </c>
      <c r="H16" s="25">
        <f>C16+E16-F16</f>
        <v>59.529999999960637</v>
      </c>
      <c r="I16" s="26">
        <f>D16+E16-G16</f>
        <v>1457.3000000000056</v>
      </c>
      <c r="J16" s="48">
        <v>11752.58</v>
      </c>
      <c r="K16" s="49">
        <f>F16-J16</f>
        <v>-5735.58</v>
      </c>
      <c r="L16" s="1">
        <f>[1]Бон11!$T$17</f>
        <v>12626.720000000001</v>
      </c>
      <c r="M16">
        <f>[1]Бон11!$T$33</f>
        <v>12050.83</v>
      </c>
      <c r="N16">
        <v>99.66</v>
      </c>
      <c r="O16">
        <v>21.91</v>
      </c>
    </row>
    <row r="17" spans="1:18">
      <c r="A17" s="44"/>
      <c r="B17" s="45"/>
      <c r="C17" s="47"/>
      <c r="D17" s="26"/>
      <c r="E17" s="46"/>
      <c r="F17" s="46"/>
      <c r="G17" s="25"/>
      <c r="H17" s="25"/>
      <c r="I17" s="26"/>
      <c r="J17" s="48"/>
      <c r="K17" s="48"/>
    </row>
    <row r="18" spans="1:18">
      <c r="A18" s="44" t="s">
        <v>18</v>
      </c>
      <c r="B18" s="45"/>
      <c r="C18" s="47">
        <v>166.07999999996537</v>
      </c>
      <c r="D18" s="26">
        <v>8463.7599999999875</v>
      </c>
      <c r="E18" s="27">
        <v>37036.769999999997</v>
      </c>
      <c r="F18" s="27">
        <v>37037</v>
      </c>
      <c r="G18" s="25">
        <v>38271.96</v>
      </c>
      <c r="H18" s="25">
        <f>C18+E18-F18</f>
        <v>165.84999999996217</v>
      </c>
      <c r="I18" s="26">
        <f>D18+E18-G18</f>
        <v>7228.5699999999852</v>
      </c>
      <c r="J18" s="48">
        <v>24726.6</v>
      </c>
      <c r="K18" s="49">
        <f>F18-J18</f>
        <v>12310.400000000001</v>
      </c>
      <c r="L18" s="1">
        <f>[1]Бон11!$P$17</f>
        <v>32967.39</v>
      </c>
      <c r="M18">
        <f>[1]Бон11!$P$33</f>
        <v>33687.170000000006</v>
      </c>
      <c r="N18">
        <f>77.06+244.59</f>
        <v>321.64999999999998</v>
      </c>
      <c r="O18">
        <v>86.45</v>
      </c>
    </row>
    <row r="19" spans="1:18">
      <c r="A19" s="44"/>
      <c r="B19" s="45"/>
      <c r="C19" s="47"/>
      <c r="D19" s="26"/>
      <c r="E19" s="46"/>
      <c r="F19" s="46"/>
      <c r="G19" s="25"/>
      <c r="H19" s="25"/>
      <c r="I19" s="26"/>
      <c r="J19" s="48"/>
      <c r="K19" s="48"/>
    </row>
    <row r="20" spans="1:18">
      <c r="A20" s="44" t="s">
        <v>19</v>
      </c>
      <c r="B20" s="50"/>
      <c r="C20" s="47">
        <v>-951.00000000001455</v>
      </c>
      <c r="D20" s="51">
        <v>7478.72</v>
      </c>
      <c r="E20" s="27"/>
      <c r="F20" s="27"/>
      <c r="G20" s="52">
        <v>-15.11</v>
      </c>
      <c r="H20" s="47">
        <f>C20+E20-F20</f>
        <v>-951.00000000001455</v>
      </c>
      <c r="I20" s="26">
        <f>D20+E20-G20</f>
        <v>7493.83</v>
      </c>
      <c r="J20" s="48">
        <v>151998.72</v>
      </c>
      <c r="K20" s="49">
        <f>F20-J20</f>
        <v>-151998.72</v>
      </c>
      <c r="M20">
        <f>[1]Бон11!$M$33+[1]Бон11!$N$33</f>
        <v>2437.5</v>
      </c>
    </row>
    <row r="21" spans="1:18" ht="15.75" thickBot="1">
      <c r="A21" s="44"/>
      <c r="B21" s="45"/>
      <c r="C21" s="25"/>
      <c r="D21" s="26"/>
      <c r="E21" s="46"/>
      <c r="F21" s="53"/>
      <c r="G21" s="25"/>
      <c r="H21" s="25"/>
      <c r="I21" s="26"/>
      <c r="J21" s="2"/>
      <c r="K21" s="2"/>
      <c r="L21" s="5"/>
      <c r="M21" s="2"/>
      <c r="N21" s="2"/>
    </row>
    <row r="22" spans="1:18" ht="15.75" thickBot="1">
      <c r="A22" s="54" t="s">
        <v>20</v>
      </c>
      <c r="B22" s="55"/>
      <c r="C22" s="56">
        <f>C8+C10+C12+C14+C16+C18+C20</f>
        <v>-491156.91000000038</v>
      </c>
      <c r="D22" s="56">
        <f t="shared" ref="D22:I22" si="0">D8+D10+D12+D14+D16+D18+D20</f>
        <v>249495.34999999986</v>
      </c>
      <c r="E22" s="56">
        <f t="shared" si="0"/>
        <v>1349386.83</v>
      </c>
      <c r="F22" s="56">
        <f t="shared" si="0"/>
        <v>1080663.96</v>
      </c>
      <c r="G22" s="56">
        <f t="shared" si="0"/>
        <v>1325194.5999999999</v>
      </c>
      <c r="H22" s="56">
        <f t="shared" si="0"/>
        <v>-222434.04000000033</v>
      </c>
      <c r="I22" s="56">
        <f t="shared" si="0"/>
        <v>273687.57999999996</v>
      </c>
      <c r="J22" s="2"/>
      <c r="K22" s="2"/>
      <c r="L22" s="5"/>
      <c r="M22" s="2"/>
      <c r="N22" s="2"/>
    </row>
    <row r="23" spans="1:18">
      <c r="A23" s="57"/>
      <c r="B23" s="58"/>
      <c r="C23" s="59"/>
      <c r="D23" s="59"/>
      <c r="E23" s="59"/>
      <c r="F23" s="59"/>
      <c r="G23" s="59"/>
      <c r="H23" s="59"/>
      <c r="I23" s="60"/>
      <c r="J23" s="2"/>
      <c r="K23" s="2"/>
      <c r="L23" s="5"/>
      <c r="M23" s="2"/>
      <c r="N23" s="2"/>
    </row>
    <row r="24" spans="1:18" ht="28.5" customHeight="1">
      <c r="A24" s="61" t="s">
        <v>21</v>
      </c>
      <c r="B24" s="62"/>
      <c r="C24" s="51">
        <v>2295246.27</v>
      </c>
      <c r="D24" s="51">
        <v>79015.270000000019</v>
      </c>
      <c r="E24" s="51">
        <f>36120.84+530164.92</f>
        <v>566285.76</v>
      </c>
      <c r="F24" s="51"/>
      <c r="G24" s="51">
        <f>512305.77+2060.16+35546.64</f>
        <v>549912.56999999995</v>
      </c>
      <c r="H24" s="51">
        <f>C24+E24-F24</f>
        <v>2861532.0300000003</v>
      </c>
      <c r="I24" s="51">
        <f>D24+E24-G24</f>
        <v>95388.460000000079</v>
      </c>
      <c r="J24" s="29"/>
      <c r="K24" s="37"/>
      <c r="L24" s="36">
        <f>[1]Бон11!$O$17</f>
        <v>210910.36000000002</v>
      </c>
      <c r="M24" s="37">
        <f>[1]Бон11!$O$33</f>
        <v>148724.82999999999</v>
      </c>
      <c r="N24" s="37"/>
    </row>
    <row r="25" spans="1:18">
      <c r="A25" s="61" t="s">
        <v>22</v>
      </c>
      <c r="B25" s="63"/>
      <c r="C25" s="51"/>
      <c r="D25" s="51"/>
      <c r="E25" s="51">
        <v>84895.03</v>
      </c>
      <c r="F25" s="51"/>
      <c r="G25" s="51">
        <f>E25</f>
        <v>84895.03</v>
      </c>
      <c r="H25" s="51">
        <f>C25+E25</f>
        <v>84895.03</v>
      </c>
      <c r="I25" s="51"/>
      <c r="J25" s="29"/>
      <c r="K25" s="37"/>
      <c r="L25" s="36"/>
      <c r="M25" s="37"/>
      <c r="N25" s="37"/>
    </row>
    <row r="26" spans="1:18">
      <c r="A26" s="64" t="s">
        <v>20</v>
      </c>
      <c r="B26" s="65"/>
      <c r="C26" s="66">
        <f>C24+C25</f>
        <v>2295246.27</v>
      </c>
      <c r="D26" s="66">
        <f>D24+D25</f>
        <v>79015.270000000019</v>
      </c>
      <c r="E26" s="66">
        <f>E24+E25</f>
        <v>651180.79</v>
      </c>
      <c r="F26" s="66">
        <f>F24</f>
        <v>0</v>
      </c>
      <c r="G26" s="66">
        <f>G24+G25</f>
        <v>634807.6</v>
      </c>
      <c r="H26" s="66">
        <f>H24</f>
        <v>2861532.0300000003</v>
      </c>
      <c r="I26" s="66">
        <f>I24+I25</f>
        <v>95388.460000000079</v>
      </c>
      <c r="J26" s="2"/>
      <c r="K26" s="2"/>
      <c r="L26" s="5"/>
      <c r="M26" s="2"/>
      <c r="N26" s="2"/>
      <c r="Q26" s="67"/>
      <c r="R26" s="67"/>
    </row>
    <row r="27" spans="1:18" ht="15.75" thickBot="1">
      <c r="A27" s="68"/>
      <c r="B27" s="69"/>
      <c r="C27" s="69"/>
      <c r="D27" s="69"/>
      <c r="E27" s="69"/>
      <c r="F27" s="69"/>
      <c r="G27" s="69"/>
      <c r="H27" s="69"/>
      <c r="I27" s="70"/>
      <c r="J27" s="2"/>
    </row>
    <row r="28" spans="1:18">
      <c r="A28" s="71" t="s">
        <v>23</v>
      </c>
      <c r="B28" s="72"/>
      <c r="C28" s="73">
        <v>1189.3599999999651</v>
      </c>
      <c r="D28" s="73">
        <v>44303.689999999908</v>
      </c>
      <c r="E28" s="74"/>
      <c r="F28" s="74"/>
      <c r="G28" s="73">
        <v>-4365.7299999999996</v>
      </c>
      <c r="H28" s="73">
        <f>C28+E28-F28</f>
        <v>1189.3599999999651</v>
      </c>
      <c r="I28" s="75">
        <f>D28+E28-G28</f>
        <v>48669.419999999911</v>
      </c>
      <c r="J28" s="2"/>
      <c r="L28" s="1">
        <f>[1]Бон11!$H$17</f>
        <v>634.53</v>
      </c>
      <c r="M28">
        <f>[1]Бон11!$H$33</f>
        <v>21441.170000000002</v>
      </c>
    </row>
    <row r="29" spans="1:18">
      <c r="A29" s="76" t="s">
        <v>24</v>
      </c>
      <c r="B29" s="77"/>
      <c r="C29" s="47">
        <v>5619.560000000014</v>
      </c>
      <c r="D29" s="47">
        <v>42701.44000000009</v>
      </c>
      <c r="E29" s="28"/>
      <c r="F29" s="28"/>
      <c r="G29" s="25">
        <v>-3133.47</v>
      </c>
      <c r="H29" s="47">
        <f>C29+E29-F29</f>
        <v>5619.560000000014</v>
      </c>
      <c r="I29" s="26">
        <f>D29+E29-G29</f>
        <v>45834.910000000091</v>
      </c>
      <c r="J29" s="2"/>
      <c r="M29">
        <f>[1]Бон11!$I$33</f>
        <v>14202.59</v>
      </c>
    </row>
    <row r="30" spans="1:18">
      <c r="A30" s="44" t="s">
        <v>25</v>
      </c>
      <c r="B30" s="50"/>
      <c r="C30" s="47">
        <v>-514.57000000053085</v>
      </c>
      <c r="D30" s="47">
        <v>72865.340000000229</v>
      </c>
      <c r="E30" s="28"/>
      <c r="F30" s="28"/>
      <c r="G30" s="25"/>
      <c r="H30" s="47">
        <f>C30+E30-F30</f>
        <v>-514.57000000053085</v>
      </c>
      <c r="I30" s="26">
        <f>D30+E30-G30</f>
        <v>72865.340000000229</v>
      </c>
      <c r="J30" s="2"/>
      <c r="M30">
        <f>[1]Бон11!$J$33</f>
        <v>41054.9</v>
      </c>
    </row>
    <row r="31" spans="1:18">
      <c r="A31" s="44" t="s">
        <v>26</v>
      </c>
      <c r="B31" s="50"/>
      <c r="C31" s="47">
        <v>0.43999999999869033</v>
      </c>
      <c r="D31" s="47">
        <v>93.88999999999767</v>
      </c>
      <c r="E31" s="28"/>
      <c r="F31" s="28"/>
      <c r="G31" s="25"/>
      <c r="H31" s="47">
        <f>C31+E31-F31</f>
        <v>0.43999999999869033</v>
      </c>
      <c r="I31" s="26">
        <f>D31+E31-G31</f>
        <v>93.88999999999767</v>
      </c>
      <c r="J31" s="2"/>
      <c r="M31">
        <f>[1]Бон11!$U$33</f>
        <v>128.28</v>
      </c>
    </row>
    <row r="32" spans="1:18" ht="15.75" thickBot="1">
      <c r="A32" s="78"/>
      <c r="B32" s="79"/>
      <c r="C32" s="80">
        <v>0</v>
      </c>
      <c r="D32" s="80"/>
      <c r="E32" s="80"/>
      <c r="F32" s="80"/>
      <c r="G32" s="80"/>
      <c r="H32" s="81">
        <f>C32+E32-F32</f>
        <v>0</v>
      </c>
      <c r="I32" s="82"/>
      <c r="J32" s="2"/>
    </row>
    <row r="33" spans="1:13" ht="15.75" thickBot="1">
      <c r="A33" s="83" t="s">
        <v>20</v>
      </c>
      <c r="B33" s="84"/>
      <c r="C33" s="85">
        <f>C28+C29+C30+C31</f>
        <v>6294.789999999447</v>
      </c>
      <c r="D33" s="85">
        <f t="shared" ref="D33:I33" si="1">D28+D29+D30+D31</f>
        <v>159964.36000000022</v>
      </c>
      <c r="E33" s="85">
        <f t="shared" si="1"/>
        <v>0</v>
      </c>
      <c r="F33" s="85">
        <f t="shared" si="1"/>
        <v>0</v>
      </c>
      <c r="G33" s="85">
        <f t="shared" si="1"/>
        <v>-7499.1999999999989</v>
      </c>
      <c r="H33" s="85">
        <f t="shared" si="1"/>
        <v>6294.789999999447</v>
      </c>
      <c r="I33" s="85">
        <f t="shared" si="1"/>
        <v>167463.5600000002</v>
      </c>
      <c r="J33" s="2"/>
    </row>
    <row r="34" spans="1:13" ht="15.75" thickBot="1">
      <c r="A34" s="86" t="s">
        <v>27</v>
      </c>
      <c r="B34" s="87"/>
      <c r="C34" s="56">
        <f>C22+C26+C33</f>
        <v>1810384.149999999</v>
      </c>
      <c r="D34" s="56">
        <f t="shared" ref="D34:I34" si="2">D22+D26+D33</f>
        <v>488474.9800000001</v>
      </c>
      <c r="E34" s="56">
        <f t="shared" si="2"/>
        <v>2000567.62</v>
      </c>
      <c r="F34" s="56">
        <f t="shared" si="2"/>
        <v>1080663.96</v>
      </c>
      <c r="G34" s="56">
        <f t="shared" si="2"/>
        <v>1952502.9999999998</v>
      </c>
      <c r="H34" s="56">
        <f t="shared" si="2"/>
        <v>2645392.7799999993</v>
      </c>
      <c r="I34" s="56">
        <f t="shared" si="2"/>
        <v>536539.60000000021</v>
      </c>
      <c r="J34" s="2"/>
      <c r="L34" s="1">
        <f>L8+L10+L12+L14+L16+L18+L24+L28</f>
        <v>1535228.1000000003</v>
      </c>
      <c r="M34" s="1">
        <f>M8+M10+M12+M14+M16+M18+M24+M28+M20+M29+M30+M31</f>
        <v>1532919.68</v>
      </c>
    </row>
    <row r="35" spans="1:13" s="91" customFormat="1" ht="38.25" customHeight="1">
      <c r="A35" s="88" t="s">
        <v>28</v>
      </c>
      <c r="B35" s="89"/>
      <c r="C35" s="51">
        <v>53374.5</v>
      </c>
      <c r="D35" s="51">
        <v>1000</v>
      </c>
      <c r="E35" s="51">
        <f>E36+E37</f>
        <v>12000</v>
      </c>
      <c r="F35" s="51">
        <f>G35*0.125</f>
        <v>1562.5</v>
      </c>
      <c r="G35" s="51">
        <f>G36+G37</f>
        <v>12500</v>
      </c>
      <c r="H35" s="51">
        <f>C35+E35-F35</f>
        <v>63812</v>
      </c>
      <c r="I35" s="51">
        <f>D35+E35-G35</f>
        <v>500</v>
      </c>
      <c r="J35" s="90"/>
      <c r="L35" s="1"/>
    </row>
    <row r="36" spans="1:13" s="91" customFormat="1">
      <c r="A36" s="92" t="s">
        <v>29</v>
      </c>
      <c r="B36" s="93"/>
      <c r="C36" s="51"/>
      <c r="D36" s="51">
        <v>500</v>
      </c>
      <c r="E36" s="51">
        <v>6000</v>
      </c>
      <c r="F36" s="51"/>
      <c r="G36" s="51">
        <v>6000</v>
      </c>
      <c r="H36" s="47"/>
      <c r="I36" s="26">
        <f>D36+E36-G36</f>
        <v>500</v>
      </c>
      <c r="J36" s="90"/>
      <c r="L36" s="1"/>
    </row>
    <row r="37" spans="1:13" ht="15.75" thickBot="1">
      <c r="A37" s="92" t="s">
        <v>30</v>
      </c>
      <c r="B37" s="93"/>
      <c r="C37" s="51"/>
      <c r="D37" s="51">
        <v>500</v>
      </c>
      <c r="E37" s="51">
        <v>6000</v>
      </c>
      <c r="F37" s="51"/>
      <c r="G37" s="51">
        <v>6500</v>
      </c>
      <c r="H37" s="47"/>
      <c r="I37" s="26">
        <f>D37+E37-G37</f>
        <v>0</v>
      </c>
      <c r="J37" s="2"/>
    </row>
    <row r="38" spans="1:13" ht="15.75" thickBot="1">
      <c r="A38" s="86" t="s">
        <v>31</v>
      </c>
      <c r="B38" s="87"/>
      <c r="C38" s="56">
        <f>C34+C35</f>
        <v>1863758.649999999</v>
      </c>
      <c r="D38" s="56">
        <f t="shared" ref="D38:I38" si="3">D34+D35</f>
        <v>489474.9800000001</v>
      </c>
      <c r="E38" s="56">
        <f t="shared" si="3"/>
        <v>2012567.62</v>
      </c>
      <c r="F38" s="56">
        <f t="shared" si="3"/>
        <v>1082226.46</v>
      </c>
      <c r="G38" s="56">
        <f t="shared" si="3"/>
        <v>1965002.9999999998</v>
      </c>
      <c r="H38" s="56">
        <f t="shared" si="3"/>
        <v>2709204.7799999993</v>
      </c>
      <c r="I38" s="56">
        <f t="shared" si="3"/>
        <v>537039.60000000021</v>
      </c>
      <c r="J38" s="2"/>
    </row>
    <row r="39" spans="1:13">
      <c r="A39" s="94"/>
      <c r="B39" s="95"/>
      <c r="C39" s="96"/>
      <c r="D39" s="96"/>
      <c r="E39" s="96"/>
      <c r="F39" s="96"/>
      <c r="G39" s="96"/>
      <c r="H39" s="96"/>
      <c r="I39" s="97"/>
      <c r="J39" s="2"/>
    </row>
    <row r="41" spans="1:13">
      <c r="L41"/>
    </row>
  </sheetData>
  <mergeCells count="37">
    <mergeCell ref="A38:B38"/>
    <mergeCell ref="A39:I39"/>
    <mergeCell ref="A32:B32"/>
    <mergeCell ref="A33:B33"/>
    <mergeCell ref="A34:B34"/>
    <mergeCell ref="A35:B35"/>
    <mergeCell ref="A36:B36"/>
    <mergeCell ref="A37:B37"/>
    <mergeCell ref="A26:B26"/>
    <mergeCell ref="A27:I27"/>
    <mergeCell ref="A28:B28"/>
    <mergeCell ref="A29:B29"/>
    <mergeCell ref="A30:B30"/>
    <mergeCell ref="A31:B31"/>
    <mergeCell ref="A22:B22"/>
    <mergeCell ref="A24:B24"/>
    <mergeCell ref="A25:B25"/>
    <mergeCell ref="A20:B20"/>
    <mergeCell ref="A21:B21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K5:L5"/>
    <mergeCell ref="A6:B6"/>
    <mergeCell ref="A7:I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2020-05-13T11:20:40Z</dcterms:created>
  <dcterms:modified xsi:type="dcterms:W3CDTF">2022-06-24T09:59:21Z</dcterms:modified>
</cp:coreProperties>
</file>