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324" windowWidth="22692" windowHeight="8484"/>
  </bookViews>
  <sheets>
    <sheet name="2025" sheetId="1" r:id="rId1"/>
  </sheets>
  <calcPr calcId="144525"/>
</workbook>
</file>

<file path=xl/calcChain.xml><?xml version="1.0" encoding="utf-8"?>
<calcChain xmlns="http://schemas.openxmlformats.org/spreadsheetml/2006/main">
  <c r="I41" i="1" l="1"/>
  <c r="E40" i="1"/>
  <c r="E39" i="1" s="1"/>
  <c r="G39" i="1"/>
  <c r="F39" i="1" s="1"/>
  <c r="G37" i="1"/>
  <c r="F37" i="1"/>
  <c r="E37" i="1"/>
  <c r="D37" i="1"/>
  <c r="C37" i="1"/>
  <c r="H36" i="1"/>
  <c r="I35" i="1"/>
  <c r="H35" i="1"/>
  <c r="J34" i="1"/>
  <c r="K34" i="1" s="1"/>
  <c r="I34" i="1"/>
  <c r="H34" i="1"/>
  <c r="J33" i="1"/>
  <c r="K33" i="1" s="1"/>
  <c r="I33" i="1"/>
  <c r="H33" i="1"/>
  <c r="J32" i="1"/>
  <c r="I32" i="1"/>
  <c r="H32" i="1"/>
  <c r="J31" i="1"/>
  <c r="K31" i="1" s="1"/>
  <c r="J30" i="1"/>
  <c r="F30" i="1"/>
  <c r="D30" i="1"/>
  <c r="C30" i="1"/>
  <c r="H29" i="1"/>
  <c r="G28" i="1"/>
  <c r="E28" i="1"/>
  <c r="H28" i="1" s="1"/>
  <c r="I27" i="1"/>
  <c r="H27" i="1"/>
  <c r="I26" i="1"/>
  <c r="H26" i="1"/>
  <c r="J25" i="1"/>
  <c r="K25" i="1" s="1"/>
  <c r="G25" i="1"/>
  <c r="G30" i="1" s="1"/>
  <c r="F23" i="1"/>
  <c r="F38" i="1" s="1"/>
  <c r="F42" i="1" s="1"/>
  <c r="D23" i="1"/>
  <c r="D38" i="1" s="1"/>
  <c r="D42" i="1" s="1"/>
  <c r="C23" i="1"/>
  <c r="C38" i="1" s="1"/>
  <c r="C42" i="1" s="1"/>
  <c r="O21" i="1"/>
  <c r="K21" i="1"/>
  <c r="I21" i="1"/>
  <c r="H21" i="1"/>
  <c r="K19" i="1"/>
  <c r="I19" i="1"/>
  <c r="H19" i="1"/>
  <c r="L19" i="1" s="1"/>
  <c r="M19" i="1" s="1"/>
  <c r="K17" i="1"/>
  <c r="I17" i="1"/>
  <c r="H17" i="1"/>
  <c r="L17" i="1" s="1"/>
  <c r="M17" i="1" s="1"/>
  <c r="K15" i="1"/>
  <c r="I15" i="1"/>
  <c r="H15" i="1"/>
  <c r="J13" i="1"/>
  <c r="K13" i="1" s="1"/>
  <c r="I13" i="1"/>
  <c r="H13" i="1"/>
  <c r="L13" i="1" s="1"/>
  <c r="M13" i="1" s="1"/>
  <c r="J10" i="1"/>
  <c r="K10" i="1" s="1"/>
  <c r="G10" i="1"/>
  <c r="G23" i="1" s="1"/>
  <c r="G38" i="1" s="1"/>
  <c r="G42" i="1" s="1"/>
  <c r="E10" i="1"/>
  <c r="H10" i="1" s="1"/>
  <c r="K8" i="1"/>
  <c r="I8" i="1"/>
  <c r="E8" i="1"/>
  <c r="H8" i="1" s="1"/>
  <c r="K30" i="1" l="1"/>
  <c r="K23" i="1"/>
  <c r="E23" i="1"/>
  <c r="H37" i="1"/>
  <c r="I10" i="1"/>
  <c r="I23" i="1" s="1"/>
  <c r="I28" i="1"/>
  <c r="I37" i="1"/>
  <c r="L15" i="1"/>
  <c r="M15" i="1" s="1"/>
  <c r="J37" i="1"/>
  <c r="H39" i="1"/>
  <c r="H23" i="1"/>
  <c r="J23" i="1"/>
  <c r="J38" i="1" s="1"/>
  <c r="J42" i="1" s="1"/>
  <c r="K32" i="1"/>
  <c r="K37" i="1" s="1"/>
  <c r="K38" i="1" s="1"/>
  <c r="K42" i="1" s="1"/>
  <c r="E25" i="1"/>
  <c r="I40" i="1"/>
  <c r="I39" i="1" s="1"/>
  <c r="L8" i="1"/>
  <c r="M8" i="1" s="1"/>
  <c r="L10" i="1" l="1"/>
  <c r="M10" i="1" s="1"/>
  <c r="I25" i="1"/>
  <c r="I30" i="1" s="1"/>
  <c r="I38" i="1" s="1"/>
  <c r="H25" i="1"/>
  <c r="E30" i="1"/>
  <c r="E38" i="1" l="1"/>
  <c r="E42" i="1" s="1"/>
  <c r="H30" i="1"/>
  <c r="L30" i="1" l="1"/>
  <c r="H38" i="1"/>
  <c r="H42" i="1" s="1"/>
</calcChain>
</file>

<file path=xl/comments1.xml><?xml version="1.0" encoding="utf-8"?>
<comments xmlns="http://schemas.openxmlformats.org/spreadsheetml/2006/main">
  <authors>
    <author>Автор</author>
  </authors>
  <commentList>
    <comment ref="D1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2018 в отчете Эля сняла 30000,00, только Эля не понмнит почему?</t>
        </r>
      </text>
    </comment>
    <comment ref="D21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остаток по ЕРЦ 15311,25</t>
        </r>
      </text>
    </comment>
    <comment ref="D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6365,50</t>
        </r>
      </text>
    </comment>
    <comment ref="I3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10941,98</t>
        </r>
      </text>
    </comment>
    <comment ref="D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4806,82</t>
        </r>
      </text>
    </comment>
    <comment ref="I33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в ЕРЦ 9729,44</t>
        </r>
      </text>
    </comment>
  </commentList>
</comments>
</file>

<file path=xl/sharedStrings.xml><?xml version="1.0" encoding="utf-8"?>
<sst xmlns="http://schemas.openxmlformats.org/spreadsheetml/2006/main" count="45" uniqueCount="42">
  <si>
    <t>УТВЕРЖДАЮ</t>
  </si>
  <si>
    <t>Директор ООО УК "Эталон" _____________________Э.В. Цыганова</t>
  </si>
  <si>
    <t>Информация о состоянии лицевого счета  д.№ 7 по ул.Дружбы народов</t>
  </si>
  <si>
    <t>за период 01.01.2025-31.12.2025 (Управление)</t>
  </si>
  <si>
    <t>Наименование</t>
  </si>
  <si>
    <t>денежные средства дома на начало периода (руб)  остаток (+), перерасход (-)</t>
  </si>
  <si>
    <t>Задолженность населения по оплате на нач.периода (руб)</t>
  </si>
  <si>
    <t>начислено за отчетный период (руб)</t>
  </si>
  <si>
    <t>Израсходовано (руб)</t>
  </si>
  <si>
    <t xml:space="preserve">СПРАВОЧНО: оплачено  за отчетный период (руб) остаток (+), перерасход (-) </t>
  </si>
  <si>
    <r>
      <t xml:space="preserve">денежные средства дома на конец периода (руб)  остаток (+), перерасход (-) </t>
    </r>
    <r>
      <rPr>
        <b/>
        <i/>
        <sz val="7"/>
        <color indexed="12"/>
        <rFont val="Arial"/>
        <family val="2"/>
        <charset val="204"/>
      </rPr>
      <t>(гр.2+гр 4-гр.5)</t>
    </r>
  </si>
  <si>
    <r>
      <t xml:space="preserve">Задолженность населения по оплате на конец периода (руб) </t>
    </r>
    <r>
      <rPr>
        <b/>
        <i/>
        <sz val="7"/>
        <color indexed="12"/>
        <rFont val="Arial"/>
        <family val="2"/>
        <charset val="204"/>
      </rPr>
      <t>(гр.3+гр 4-гр.6)</t>
    </r>
  </si>
  <si>
    <t xml:space="preserve">фактические расходы дома (руб) </t>
  </si>
  <si>
    <t>Убытки УК</t>
  </si>
  <si>
    <t>ДЗ</t>
  </si>
  <si>
    <t>Обслуживаемая площадь  - 3358,5 кв.м.</t>
  </si>
  <si>
    <t>Содержание</t>
  </si>
  <si>
    <t>Добавлено 49.27 к начисл</t>
  </si>
  <si>
    <t>Ремонт</t>
  </si>
  <si>
    <t>в т.ч. доходы от аренды</t>
  </si>
  <si>
    <t>Управление</t>
  </si>
  <si>
    <t>ОДН водоснабж</t>
  </si>
  <si>
    <t>ОДН водоотв</t>
  </si>
  <si>
    <t>ОДН эл/сн</t>
  </si>
  <si>
    <t>Сбор и вывоз ТБО</t>
  </si>
  <si>
    <t>Итого</t>
  </si>
  <si>
    <t>Капитальный ремонт</t>
  </si>
  <si>
    <t>в т.ч население</t>
  </si>
  <si>
    <t>пени</t>
  </si>
  <si>
    <t>администрация</t>
  </si>
  <si>
    <t>Платежи банка    (%%, услуги банка)</t>
  </si>
  <si>
    <t xml:space="preserve">Водоснабжение </t>
  </si>
  <si>
    <t>водоотведение</t>
  </si>
  <si>
    <t>Теплоснабжение</t>
  </si>
  <si>
    <t>Обращение с ТКО</t>
  </si>
  <si>
    <t>ВСЕГО по ЖКУ</t>
  </si>
  <si>
    <t>Доходы от использования общего имущества , всего, в т.ч.</t>
  </si>
  <si>
    <t>с 2026 г. нет</t>
  </si>
  <si>
    <t>ООО "ТТК"</t>
  </si>
  <si>
    <t>ОАО "Ростелеком</t>
  </si>
  <si>
    <t>ВСЕГО по дому</t>
  </si>
  <si>
    <t>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</si>
</sst>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000000"/>
  </numFmts>
  <fonts count="15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color rgb="FF0000FF"/>
      <name val="Arial Cyr"/>
      <charset val="204"/>
    </font>
    <font>
      <b/>
      <sz val="10"/>
      <color rgb="FF0000FF"/>
      <name val="Arial"/>
      <family val="2"/>
      <charset val="204"/>
    </font>
    <font>
      <b/>
      <sz val="7"/>
      <color rgb="FF0000FF"/>
      <name val="Arial"/>
      <family val="2"/>
      <charset val="204"/>
    </font>
    <font>
      <b/>
      <i/>
      <sz val="7"/>
      <color indexed="12"/>
      <name val="Arial"/>
      <family val="2"/>
      <charset val="204"/>
    </font>
    <font>
      <b/>
      <i/>
      <sz val="10"/>
      <color rgb="FF0000FF"/>
      <name val="Arial"/>
      <family val="2"/>
      <charset val="204"/>
    </font>
    <font>
      <b/>
      <i/>
      <u/>
      <sz val="10"/>
      <color rgb="FF0000FF"/>
      <name val="Arial"/>
      <family val="2"/>
      <charset val="204"/>
    </font>
    <font>
      <u/>
      <sz val="10"/>
      <color rgb="FF0000FF"/>
      <name val="Arial"/>
      <family val="2"/>
      <charset val="204"/>
    </font>
    <font>
      <i/>
      <sz val="10"/>
      <color rgb="FF0000FF"/>
      <name val="Arial"/>
      <family val="2"/>
      <charset val="204"/>
    </font>
    <font>
      <sz val="10"/>
      <color rgb="FF0000FF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rgb="FF0000FF"/>
      <name val="Calibri"/>
      <family val="2"/>
      <charset val="204"/>
      <scheme val="minor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1" fillId="0" borderId="0" xfId="1"/>
    <xf numFmtId="0" fontId="2" fillId="0" borderId="0" xfId="1" applyFont="1"/>
    <xf numFmtId="0" fontId="2" fillId="0" borderId="0" xfId="1" applyFont="1" applyAlignment="1">
      <alignment horizontal="right"/>
    </xf>
    <xf numFmtId="0" fontId="2" fillId="2" borderId="0" xfId="1" applyFont="1" applyFill="1" applyAlignment="1">
      <alignment horizontal="right"/>
    </xf>
    <xf numFmtId="0" fontId="3" fillId="0" borderId="0" xfId="1" applyFont="1" applyAlignment="1">
      <alignment horizontal="center"/>
    </xf>
    <xf numFmtId="0" fontId="2" fillId="2" borderId="0" xfId="1" applyFont="1" applyFill="1"/>
    <xf numFmtId="3" fontId="0" fillId="0" borderId="0" xfId="0" applyNumberFormat="1"/>
    <xf numFmtId="0" fontId="4" fillId="0" borderId="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/>
    </xf>
    <xf numFmtId="0" fontId="8" fillId="0" borderId="8" xfId="1" applyFont="1" applyBorder="1" applyAlignment="1">
      <alignment horizontal="center" vertical="center" wrapText="1"/>
    </xf>
    <xf numFmtId="2" fontId="6" fillId="2" borderId="9" xfId="1" applyNumberFormat="1" applyFont="1" applyFill="1" applyBorder="1" applyAlignment="1">
      <alignment horizontal="center" vertical="center" wrapText="1"/>
    </xf>
    <xf numFmtId="0" fontId="9" fillId="0" borderId="10" xfId="1" applyFont="1" applyBorder="1" applyAlignment="1">
      <alignment horizontal="left"/>
    </xf>
    <xf numFmtId="0" fontId="9" fillId="0" borderId="11" xfId="1" applyFont="1" applyBorder="1" applyAlignment="1">
      <alignment horizontal="left"/>
    </xf>
    <xf numFmtId="3" fontId="9" fillId="0" borderId="12" xfId="1" applyNumberFormat="1" applyFont="1" applyBorder="1" applyAlignment="1">
      <alignment horizontal="center"/>
    </xf>
    <xf numFmtId="3" fontId="9" fillId="0" borderId="11" xfId="1" applyNumberFormat="1" applyFont="1" applyBorder="1" applyAlignment="1">
      <alignment horizontal="center"/>
    </xf>
    <xf numFmtId="1" fontId="9" fillId="0" borderId="12" xfId="1" applyNumberFormat="1" applyFont="1" applyBorder="1" applyAlignment="1">
      <alignment horizontal="center"/>
    </xf>
    <xf numFmtId="1" fontId="9" fillId="0" borderId="11" xfId="1" applyNumberFormat="1" applyFont="1" applyBorder="1" applyAlignment="1">
      <alignment horizontal="center"/>
    </xf>
    <xf numFmtId="3" fontId="9" fillId="2" borderId="9" xfId="1" applyNumberFormat="1" applyFont="1" applyFill="1" applyBorder="1" applyAlignment="1">
      <alignment horizontal="center"/>
    </xf>
    <xf numFmtId="1" fontId="0" fillId="0" borderId="0" xfId="0" applyNumberFormat="1"/>
    <xf numFmtId="2" fontId="0" fillId="0" borderId="0" xfId="0" applyNumberFormat="1"/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3" fontId="9" fillId="0" borderId="13" xfId="1" applyNumberFormat="1" applyFont="1" applyBorder="1" applyAlignment="1">
      <alignment horizontal="center"/>
    </xf>
    <xf numFmtId="1" fontId="9" fillId="0" borderId="13" xfId="1" applyNumberFormat="1" applyFont="1" applyBorder="1" applyAlignment="1">
      <alignment horizontal="center"/>
    </xf>
    <xf numFmtId="3" fontId="9" fillId="2" borderId="13" xfId="1" applyNumberFormat="1" applyFont="1" applyFill="1" applyBorder="1" applyAlignment="1">
      <alignment horizontal="center"/>
    </xf>
    <xf numFmtId="3" fontId="9" fillId="3" borderId="11" xfId="1" applyNumberFormat="1" applyFont="1" applyFill="1" applyBorder="1" applyAlignment="1">
      <alignment horizontal="center"/>
    </xf>
    <xf numFmtId="1" fontId="9" fillId="0" borderId="9" xfId="1" applyNumberFormat="1" applyFont="1" applyBorder="1" applyAlignment="1">
      <alignment horizontal="center"/>
    </xf>
    <xf numFmtId="3" fontId="9" fillId="2" borderId="11" xfId="1" applyNumberFormat="1" applyFont="1" applyFill="1" applyBorder="1" applyAlignment="1">
      <alignment horizontal="center"/>
    </xf>
    <xf numFmtId="164" fontId="0" fillId="0" borderId="0" xfId="0" applyNumberFormat="1"/>
    <xf numFmtId="0" fontId="9" fillId="0" borderId="6" xfId="1" applyFont="1" applyBorder="1" applyAlignment="1">
      <alignment horizontal="left"/>
    </xf>
    <xf numFmtId="0" fontId="9" fillId="0" borderId="8" xfId="1" applyFont="1" applyBorder="1" applyAlignment="1">
      <alignment horizontal="left"/>
    </xf>
    <xf numFmtId="3" fontId="9" fillId="2" borderId="14" xfId="1" applyNumberFormat="1" applyFont="1" applyFill="1" applyBorder="1" applyAlignment="1">
      <alignment horizontal="center"/>
    </xf>
    <xf numFmtId="0" fontId="10" fillId="0" borderId="6" xfId="1" applyFont="1" applyBorder="1" applyAlignment="1">
      <alignment horizontal="left"/>
    </xf>
    <xf numFmtId="0" fontId="10" fillId="0" borderId="8" xfId="1" applyFont="1" applyBorder="1" applyAlignment="1">
      <alignment horizontal="left"/>
    </xf>
    <xf numFmtId="3" fontId="10" fillId="0" borderId="9" xfId="1" applyNumberFormat="1" applyFont="1" applyBorder="1" applyAlignment="1">
      <alignment horizontal="center"/>
    </xf>
    <xf numFmtId="3" fontId="10" fillId="0" borderId="11" xfId="1" applyNumberFormat="1" applyFont="1" applyBorder="1" applyAlignment="1">
      <alignment horizontal="center"/>
    </xf>
    <xf numFmtId="1" fontId="10" fillId="0" borderId="9" xfId="1" applyNumberFormat="1" applyFont="1" applyBorder="1" applyAlignment="1">
      <alignment horizontal="center"/>
    </xf>
    <xf numFmtId="1" fontId="10" fillId="0" borderId="11" xfId="1" applyNumberFormat="1" applyFont="1" applyBorder="1" applyAlignment="1">
      <alignment horizontal="center"/>
    </xf>
    <xf numFmtId="3" fontId="10" fillId="2" borderId="11" xfId="1" applyNumberFormat="1" applyFont="1" applyFill="1" applyBorder="1" applyAlignment="1">
      <alignment horizontal="center"/>
    </xf>
    <xf numFmtId="0" fontId="9" fillId="0" borderId="15" xfId="1" applyFont="1" applyBorder="1" applyAlignment="1">
      <alignment horizontal="left"/>
    </xf>
    <xf numFmtId="0" fontId="9" fillId="0" borderId="13" xfId="1" applyFont="1" applyBorder="1" applyAlignment="1">
      <alignment horizontal="left"/>
    </xf>
    <xf numFmtId="3" fontId="9" fillId="0" borderId="9" xfId="1" applyNumberFormat="1" applyFont="1" applyBorder="1" applyAlignment="1">
      <alignment horizontal="center"/>
    </xf>
    <xf numFmtId="0" fontId="9" fillId="0" borderId="9" xfId="1" applyFont="1" applyBorder="1" applyAlignment="1">
      <alignment horizontal="left"/>
    </xf>
    <xf numFmtId="3" fontId="9" fillId="3" borderId="9" xfId="1" applyNumberFormat="1" applyFont="1" applyFill="1" applyBorder="1" applyAlignment="1">
      <alignment horizontal="center"/>
    </xf>
    <xf numFmtId="0" fontId="3" fillId="4" borderId="16" xfId="1" applyFont="1" applyFill="1" applyBorder="1" applyAlignment="1">
      <alignment horizontal="center"/>
    </xf>
    <xf numFmtId="0" fontId="3" fillId="4" borderId="17" xfId="1" applyFont="1" applyFill="1" applyBorder="1" applyAlignment="1">
      <alignment horizontal="center"/>
    </xf>
    <xf numFmtId="3" fontId="3" fillId="4" borderId="16" xfId="1" applyNumberFormat="1" applyFont="1" applyFill="1" applyBorder="1" applyAlignment="1">
      <alignment horizontal="center"/>
    </xf>
    <xf numFmtId="3" fontId="3" fillId="2" borderId="16" xfId="1" applyNumberFormat="1" applyFont="1" applyFill="1" applyBorder="1" applyAlignment="1">
      <alignment horizontal="center"/>
    </xf>
    <xf numFmtId="0" fontId="3" fillId="3" borderId="4" xfId="1" applyFont="1" applyFill="1" applyBorder="1" applyAlignment="1">
      <alignment horizontal="center"/>
    </xf>
    <xf numFmtId="0" fontId="3" fillId="3" borderId="5" xfId="1" applyFont="1" applyFill="1" applyBorder="1" applyAlignment="1">
      <alignment horizontal="center"/>
    </xf>
    <xf numFmtId="3" fontId="3" fillId="3" borderId="5" xfId="1" applyNumberFormat="1" applyFont="1" applyFill="1" applyBorder="1" applyAlignment="1">
      <alignment horizontal="center"/>
    </xf>
    <xf numFmtId="3" fontId="3" fillId="3" borderId="18" xfId="1" applyNumberFormat="1" applyFont="1" applyFill="1" applyBorder="1" applyAlignment="1">
      <alignment horizontal="center"/>
    </xf>
    <xf numFmtId="3" fontId="3" fillId="2" borderId="18" xfId="1" applyNumberFormat="1" applyFont="1" applyFill="1" applyBorder="1" applyAlignment="1">
      <alignment horizontal="center"/>
    </xf>
    <xf numFmtId="0" fontId="9" fillId="0" borderId="19" xfId="1" applyFont="1" applyFill="1" applyBorder="1" applyAlignment="1">
      <alignment horizontal="left" wrapText="1"/>
    </xf>
    <xf numFmtId="3" fontId="9" fillId="0" borderId="19" xfId="1" applyNumberFormat="1" applyFont="1" applyFill="1" applyBorder="1" applyAlignment="1">
      <alignment horizontal="center"/>
    </xf>
    <xf numFmtId="3" fontId="9" fillId="2" borderId="20" xfId="1" applyNumberFormat="1" applyFont="1" applyFill="1" applyBorder="1" applyAlignment="1">
      <alignment horizontal="center"/>
    </xf>
    <xf numFmtId="0" fontId="9" fillId="5" borderId="21" xfId="1" applyFont="1" applyFill="1" applyBorder="1" applyAlignment="1">
      <alignment horizontal="center" wrapText="1"/>
    </xf>
    <xf numFmtId="0" fontId="9" fillId="5" borderId="22" xfId="1" applyFont="1" applyFill="1" applyBorder="1" applyAlignment="1">
      <alignment horizontal="center" wrapText="1"/>
    </xf>
    <xf numFmtId="3" fontId="9" fillId="5" borderId="22" xfId="1" applyNumberFormat="1" applyFont="1" applyFill="1" applyBorder="1" applyAlignment="1">
      <alignment horizontal="center"/>
    </xf>
    <xf numFmtId="3" fontId="9" fillId="5" borderId="23" xfId="1" applyNumberFormat="1" applyFont="1" applyFill="1" applyBorder="1" applyAlignment="1">
      <alignment horizontal="center"/>
    </xf>
    <xf numFmtId="0" fontId="9" fillId="5" borderId="15" xfId="1" applyFont="1" applyFill="1" applyBorder="1" applyAlignment="1">
      <alignment horizontal="center" wrapText="1"/>
    </xf>
    <xf numFmtId="0" fontId="9" fillId="5" borderId="9" xfId="1" applyFont="1" applyFill="1" applyBorder="1" applyAlignment="1">
      <alignment horizontal="center" wrapText="1"/>
    </xf>
    <xf numFmtId="3" fontId="9" fillId="5" borderId="9" xfId="1" applyNumberFormat="1" applyFont="1" applyFill="1" applyBorder="1" applyAlignment="1">
      <alignment horizontal="center"/>
    </xf>
    <xf numFmtId="3" fontId="9" fillId="5" borderId="13" xfId="1" applyNumberFormat="1" applyFont="1" applyFill="1" applyBorder="1" applyAlignment="1">
      <alignment horizontal="center"/>
    </xf>
    <xf numFmtId="4" fontId="0" fillId="0" borderId="0" xfId="0" applyNumberFormat="1"/>
    <xf numFmtId="0" fontId="9" fillId="5" borderId="24" xfId="1" applyFont="1" applyFill="1" applyBorder="1" applyAlignment="1">
      <alignment horizontal="center" wrapText="1"/>
    </xf>
    <xf numFmtId="0" fontId="9" fillId="5" borderId="25" xfId="1" applyFont="1" applyFill="1" applyBorder="1" applyAlignment="1">
      <alignment horizontal="center" wrapText="1"/>
    </xf>
    <xf numFmtId="3" fontId="9" fillId="5" borderId="25" xfId="1" applyNumberFormat="1" applyFont="1" applyFill="1" applyBorder="1" applyAlignment="1">
      <alignment horizontal="center"/>
    </xf>
    <xf numFmtId="3" fontId="9" fillId="5" borderId="26" xfId="1" applyNumberFormat="1" applyFont="1" applyFill="1" applyBorder="1" applyAlignment="1">
      <alignment horizontal="center"/>
    </xf>
    <xf numFmtId="0" fontId="9" fillId="0" borderId="27" xfId="1" applyFont="1" applyFill="1" applyBorder="1" applyAlignment="1">
      <alignment horizontal="left" wrapText="1"/>
    </xf>
    <xf numFmtId="0" fontId="0" fillId="0" borderId="27" xfId="0" applyFill="1" applyBorder="1" applyAlignment="1">
      <alignment horizontal="left" wrapText="1"/>
    </xf>
    <xf numFmtId="3" fontId="9" fillId="0" borderId="27" xfId="1" applyNumberFormat="1" applyFont="1" applyFill="1" applyBorder="1" applyAlignment="1">
      <alignment horizontal="center"/>
    </xf>
    <xf numFmtId="0" fontId="0" fillId="0" borderId="28" xfId="0" applyBorder="1" applyAlignment="1">
      <alignment horizontal="center"/>
    </xf>
    <xf numFmtId="3" fontId="3" fillId="4" borderId="28" xfId="1" applyNumberFormat="1" applyFont="1" applyFill="1" applyBorder="1" applyAlignment="1">
      <alignment horizontal="center"/>
    </xf>
    <xf numFmtId="3" fontId="3" fillId="4" borderId="17" xfId="1" applyNumberFormat="1" applyFont="1" applyFill="1" applyBorder="1" applyAlignment="1">
      <alignment horizontal="center"/>
    </xf>
    <xf numFmtId="0" fontId="3" fillId="0" borderId="29" xfId="1" applyFont="1" applyBorder="1" applyAlignment="1">
      <alignment horizontal="center"/>
    </xf>
    <xf numFmtId="0" fontId="10" fillId="0" borderId="0" xfId="1" applyFont="1" applyBorder="1" applyAlignment="1">
      <alignment horizontal="center"/>
    </xf>
    <xf numFmtId="0" fontId="10" fillId="0" borderId="30" xfId="1" applyFont="1" applyBorder="1" applyAlignment="1">
      <alignment horizontal="center"/>
    </xf>
    <xf numFmtId="0" fontId="9" fillId="0" borderId="21" xfId="1" applyFont="1" applyBorder="1" applyAlignment="1">
      <alignment horizontal="left" wrapText="1"/>
    </xf>
    <xf numFmtId="0" fontId="9" fillId="0" borderId="22" xfId="1" applyFont="1" applyBorder="1" applyAlignment="1">
      <alignment horizontal="left" wrapText="1"/>
    </xf>
    <xf numFmtId="3" fontId="9" fillId="0" borderId="22" xfId="1" applyNumberFormat="1" applyFont="1" applyBorder="1" applyAlignment="1">
      <alignment horizontal="center"/>
    </xf>
    <xf numFmtId="3" fontId="9" fillId="3" borderId="22" xfId="1" applyNumberFormat="1" applyFont="1" applyFill="1" applyBorder="1" applyAlignment="1">
      <alignment horizontal="center"/>
    </xf>
    <xf numFmtId="3" fontId="9" fillId="3" borderId="23" xfId="1" applyNumberFormat="1" applyFont="1" applyFill="1" applyBorder="1" applyAlignment="1">
      <alignment horizontal="center"/>
    </xf>
    <xf numFmtId="0" fontId="9" fillId="0" borderId="15" xfId="1" applyFont="1" applyBorder="1" applyAlignment="1">
      <alignment horizontal="left" wrapText="1"/>
    </xf>
    <xf numFmtId="0" fontId="9" fillId="0" borderId="9" xfId="1" applyFont="1" applyBorder="1" applyAlignment="1">
      <alignment horizontal="left" wrapText="1"/>
    </xf>
    <xf numFmtId="0" fontId="10" fillId="0" borderId="24" xfId="1" applyFont="1" applyBorder="1" applyAlignment="1">
      <alignment horizontal="left"/>
    </xf>
    <xf numFmtId="0" fontId="10" fillId="0" borderId="25" xfId="1" applyFont="1" applyBorder="1" applyAlignment="1">
      <alignment horizontal="left"/>
    </xf>
    <xf numFmtId="3" fontId="10" fillId="0" borderId="25" xfId="1" applyNumberFormat="1" applyFont="1" applyBorder="1" applyAlignment="1">
      <alignment horizontal="center"/>
    </xf>
    <xf numFmtId="3" fontId="10" fillId="3" borderId="25" xfId="1" applyNumberFormat="1" applyFont="1" applyFill="1" applyBorder="1" applyAlignment="1">
      <alignment horizontal="center"/>
    </xf>
    <xf numFmtId="3" fontId="9" fillId="3" borderId="25" xfId="1" applyNumberFormat="1" applyFont="1" applyFill="1" applyBorder="1" applyAlignment="1">
      <alignment horizontal="center"/>
    </xf>
    <xf numFmtId="3" fontId="10" fillId="3" borderId="26" xfId="1" applyNumberFormat="1" applyFont="1" applyFill="1" applyBorder="1" applyAlignment="1">
      <alignment horizontal="center"/>
    </xf>
    <xf numFmtId="3" fontId="10" fillId="2" borderId="26" xfId="1" applyNumberFormat="1" applyFont="1" applyFill="1" applyBorder="1" applyAlignment="1">
      <alignment horizontal="center"/>
    </xf>
    <xf numFmtId="0" fontId="3" fillId="4" borderId="31" xfId="1" applyFont="1" applyFill="1" applyBorder="1" applyAlignment="1">
      <alignment horizontal="center"/>
    </xf>
    <xf numFmtId="0" fontId="3" fillId="4" borderId="32" xfId="1" applyFont="1" applyFill="1" applyBorder="1" applyAlignment="1">
      <alignment horizontal="center"/>
    </xf>
    <xf numFmtId="3" fontId="3" fillId="4" borderId="32" xfId="1" applyNumberFormat="1" applyFont="1" applyFill="1" applyBorder="1" applyAlignment="1">
      <alignment horizontal="center"/>
    </xf>
    <xf numFmtId="0" fontId="3" fillId="4" borderId="16" xfId="1" applyFont="1" applyFill="1" applyBorder="1" applyAlignment="1">
      <alignment horizontal="left"/>
    </xf>
    <xf numFmtId="0" fontId="3" fillId="4" borderId="17" xfId="1" applyFont="1" applyFill="1" applyBorder="1" applyAlignment="1">
      <alignment horizontal="left"/>
    </xf>
    <xf numFmtId="0" fontId="9" fillId="6" borderId="33" xfId="1" applyFont="1" applyFill="1" applyBorder="1" applyAlignment="1">
      <alignment horizontal="center" wrapText="1"/>
    </xf>
    <xf numFmtId="0" fontId="9" fillId="6" borderId="34" xfId="1" applyFont="1" applyFill="1" applyBorder="1" applyAlignment="1">
      <alignment horizontal="center" wrapText="1"/>
    </xf>
    <xf numFmtId="3" fontId="9" fillId="6" borderId="9" xfId="1" applyNumberFormat="1" applyFont="1" applyFill="1" applyBorder="1" applyAlignment="1">
      <alignment horizontal="center"/>
    </xf>
    <xf numFmtId="0" fontId="11" fillId="0" borderId="0" xfId="0" applyFont="1"/>
    <xf numFmtId="0" fontId="9" fillId="6" borderId="9" xfId="1" applyFont="1" applyFill="1" applyBorder="1" applyAlignment="1">
      <alignment horizontal="center" wrapText="1"/>
    </xf>
    <xf numFmtId="0" fontId="11" fillId="6" borderId="9" xfId="0" applyFont="1" applyFill="1" applyBorder="1" applyAlignment="1">
      <alignment horizontal="center" wrapText="1"/>
    </xf>
    <xf numFmtId="0" fontId="10" fillId="0" borderId="4" xfId="1" applyFont="1" applyBorder="1" applyAlignment="1">
      <alignment horizontal="left"/>
    </xf>
    <xf numFmtId="0" fontId="10" fillId="0" borderId="5" xfId="1" applyFont="1" applyBorder="1" applyAlignment="1">
      <alignment horizontal="left"/>
    </xf>
    <xf numFmtId="0" fontId="10" fillId="0" borderId="5" xfId="1" applyFont="1" applyBorder="1" applyAlignment="1"/>
    <xf numFmtId="0" fontId="10" fillId="0" borderId="18" xfId="1" applyFont="1" applyBorder="1" applyAlignment="1"/>
    <xf numFmtId="0" fontId="12" fillId="2" borderId="0" xfId="0" applyFont="1" applyFill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58"/>
  <sheetViews>
    <sheetView tabSelected="1" zoomScaleNormal="100" workbookViewId="0">
      <selection activeCell="E50" sqref="E50"/>
    </sheetView>
  </sheetViews>
  <sheetFormatPr defaultColWidth="9.109375" defaultRowHeight="14.4" x14ac:dyDescent="0.3"/>
  <cols>
    <col min="3" max="3" width="16.5546875" customWidth="1"/>
    <col min="4" max="4" width="14.88671875" customWidth="1"/>
    <col min="5" max="5" width="15.88671875" customWidth="1"/>
    <col min="6" max="6" width="15" customWidth="1"/>
    <col min="7" max="8" width="15.44140625" customWidth="1"/>
    <col min="9" max="9" width="19.109375" customWidth="1"/>
    <col min="10" max="11" width="19.109375" style="119" hidden="1" customWidth="1"/>
    <col min="12" max="14" width="0" hidden="1" customWidth="1"/>
    <col min="15" max="15" width="9.5546875" hidden="1" customWidth="1"/>
    <col min="16" max="16" width="17.5546875" hidden="1" customWidth="1"/>
    <col min="17" max="19" width="0" hidden="1" customWidth="1"/>
  </cols>
  <sheetData>
    <row r="1" spans="1:17" x14ac:dyDescent="0.3">
      <c r="A1" s="1"/>
      <c r="B1" s="1"/>
      <c r="C1" s="1"/>
      <c r="D1" s="1"/>
      <c r="E1" s="1"/>
      <c r="F1" s="2"/>
      <c r="G1" s="2"/>
      <c r="H1" s="2"/>
      <c r="I1" s="3" t="s">
        <v>0</v>
      </c>
      <c r="J1" s="4"/>
      <c r="K1" s="4"/>
    </row>
    <row r="2" spans="1:17" x14ac:dyDescent="0.3">
      <c r="A2" s="1"/>
      <c r="B2" s="1"/>
      <c r="C2" s="1"/>
      <c r="D2" s="1"/>
      <c r="E2" s="1"/>
      <c r="F2" s="2"/>
      <c r="G2" s="2"/>
      <c r="H2" s="2"/>
      <c r="I2" s="3" t="s">
        <v>1</v>
      </c>
      <c r="J2" s="4"/>
      <c r="K2" s="4"/>
    </row>
    <row r="3" spans="1:17" x14ac:dyDescent="0.3">
      <c r="A3" s="5" t="s">
        <v>2</v>
      </c>
      <c r="B3" s="5"/>
      <c r="C3" s="5"/>
      <c r="D3" s="5"/>
      <c r="E3" s="5"/>
      <c r="F3" s="5"/>
      <c r="G3" s="5"/>
      <c r="H3" s="5"/>
      <c r="I3" s="5"/>
      <c r="J3" s="6"/>
      <c r="K3" s="6"/>
    </row>
    <row r="4" spans="1:17" ht="15" thickBot="1" x14ac:dyDescent="0.35">
      <c r="A4" s="5" t="s">
        <v>3</v>
      </c>
      <c r="B4" s="5"/>
      <c r="C4" s="5"/>
      <c r="D4" s="5"/>
      <c r="E4" s="5"/>
      <c r="F4" s="5"/>
      <c r="G4" s="5"/>
      <c r="H4" s="5"/>
      <c r="I4" s="5"/>
      <c r="J4" s="6"/>
      <c r="K4" s="6"/>
      <c r="N4" s="7"/>
    </row>
    <row r="5" spans="1:17" ht="48.6" thickBot="1" x14ac:dyDescent="0.35">
      <c r="A5" s="8" t="s">
        <v>4</v>
      </c>
      <c r="B5" s="9"/>
      <c r="C5" s="10" t="s">
        <v>5</v>
      </c>
      <c r="D5" s="10" t="s">
        <v>6</v>
      </c>
      <c r="E5" s="10" t="s">
        <v>7</v>
      </c>
      <c r="F5" s="10" t="s">
        <v>8</v>
      </c>
      <c r="G5" s="10" t="s">
        <v>9</v>
      </c>
      <c r="H5" s="10" t="s">
        <v>10</v>
      </c>
      <c r="I5" s="11" t="s">
        <v>11</v>
      </c>
      <c r="J5" s="12" t="s">
        <v>12</v>
      </c>
      <c r="K5" s="12" t="s">
        <v>13</v>
      </c>
      <c r="N5">
        <v>62</v>
      </c>
      <c r="O5" t="s">
        <v>14</v>
      </c>
    </row>
    <row r="6" spans="1:17" x14ac:dyDescent="0.3">
      <c r="A6" s="13">
        <v>1</v>
      </c>
      <c r="B6" s="14"/>
      <c r="C6" s="15">
        <v>2</v>
      </c>
      <c r="D6" s="16">
        <v>3</v>
      </c>
      <c r="E6" s="16">
        <v>4</v>
      </c>
      <c r="F6" s="16">
        <v>5</v>
      </c>
      <c r="G6" s="16">
        <v>6</v>
      </c>
      <c r="H6" s="16">
        <v>7</v>
      </c>
      <c r="I6" s="17">
        <v>8</v>
      </c>
      <c r="J6" s="18">
        <v>8</v>
      </c>
      <c r="K6" s="18">
        <v>8</v>
      </c>
    </row>
    <row r="7" spans="1:17" x14ac:dyDescent="0.3">
      <c r="A7" s="19" t="s">
        <v>15</v>
      </c>
      <c r="B7" s="20"/>
      <c r="C7" s="20"/>
      <c r="D7" s="20"/>
      <c r="E7" s="20"/>
      <c r="F7" s="20"/>
      <c r="G7" s="20"/>
      <c r="H7" s="20"/>
      <c r="I7" s="21"/>
      <c r="J7" s="22"/>
      <c r="K7" s="22"/>
    </row>
    <row r="8" spans="1:17" x14ac:dyDescent="0.3">
      <c r="A8" s="23" t="s">
        <v>16</v>
      </c>
      <c r="B8" s="24"/>
      <c r="C8" s="25">
        <v>-28401.250000000116</v>
      </c>
      <c r="D8" s="26">
        <v>245381.78999999992</v>
      </c>
      <c r="E8" s="27">
        <f>710779.08+49.27</f>
        <v>710828.35</v>
      </c>
      <c r="F8" s="27">
        <v>710779.1</v>
      </c>
      <c r="G8" s="27">
        <v>650096.93999999994</v>
      </c>
      <c r="H8" s="27">
        <f>C8+E8-F8</f>
        <v>-28352.000000000116</v>
      </c>
      <c r="I8" s="28">
        <f>D8+E8-G8</f>
        <v>306113.19999999995</v>
      </c>
      <c r="J8" s="29">
        <v>399795</v>
      </c>
      <c r="K8" s="29">
        <f>F8-J8</f>
        <v>310984.09999999998</v>
      </c>
      <c r="L8" s="30">
        <f>H8-I8</f>
        <v>-334465.20000000007</v>
      </c>
      <c r="M8" s="30">
        <f>L8+N8</f>
        <v>0</v>
      </c>
      <c r="N8">
        <v>334465.2</v>
      </c>
      <c r="O8" s="31">
        <v>306113.2</v>
      </c>
      <c r="P8" s="31"/>
      <c r="Q8" t="s">
        <v>17</v>
      </c>
    </row>
    <row r="9" spans="1:17" x14ac:dyDescent="0.3">
      <c r="A9" s="32"/>
      <c r="B9" s="33"/>
      <c r="C9" s="25"/>
      <c r="D9" s="34"/>
      <c r="E9" s="27"/>
      <c r="F9" s="27"/>
      <c r="G9" s="27"/>
      <c r="H9" s="27"/>
      <c r="I9" s="35"/>
      <c r="J9" s="36"/>
      <c r="K9" s="36"/>
      <c r="O9" s="31"/>
    </row>
    <row r="10" spans="1:17" x14ac:dyDescent="0.3">
      <c r="A10" s="32" t="s">
        <v>18</v>
      </c>
      <c r="B10" s="33"/>
      <c r="C10" s="25">
        <v>469741.04000000004</v>
      </c>
      <c r="D10" s="37">
        <v>106877.49000000005</v>
      </c>
      <c r="E10" s="38">
        <f>213354.6+5716.67</f>
        <v>219071.27000000002</v>
      </c>
      <c r="F10" s="38">
        <v>221120</v>
      </c>
      <c r="G10" s="27">
        <f>210372.88+5716.67</f>
        <v>216089.55000000002</v>
      </c>
      <c r="H10" s="27">
        <f>C10+E10-F10</f>
        <v>467692.31000000006</v>
      </c>
      <c r="I10" s="28">
        <f>D10+E10-G10</f>
        <v>109859.21000000005</v>
      </c>
      <c r="J10" s="39">
        <f>131046.93</f>
        <v>131046.93</v>
      </c>
      <c r="K10" s="29">
        <f>F10-J10</f>
        <v>90073.07</v>
      </c>
      <c r="L10" s="30">
        <f>H10-I10</f>
        <v>357833.1</v>
      </c>
      <c r="M10" s="30">
        <f>L10+N10</f>
        <v>0</v>
      </c>
      <c r="N10">
        <v>-357833.1</v>
      </c>
      <c r="O10" s="31">
        <v>139859.6</v>
      </c>
      <c r="P10" s="40"/>
    </row>
    <row r="11" spans="1:17" x14ac:dyDescent="0.3">
      <c r="A11" s="41" t="s">
        <v>19</v>
      </c>
      <c r="B11" s="42"/>
      <c r="C11" s="25"/>
      <c r="D11" s="37"/>
      <c r="E11" s="38">
        <v>5716.67</v>
      </c>
      <c r="F11" s="38"/>
      <c r="G11" s="27">
        <v>5716.67</v>
      </c>
      <c r="H11" s="27"/>
      <c r="I11" s="28"/>
      <c r="J11" s="39"/>
      <c r="K11" s="43"/>
      <c r="L11" s="30"/>
      <c r="M11" s="30"/>
      <c r="O11" s="31"/>
      <c r="P11" s="40"/>
    </row>
    <row r="12" spans="1:17" x14ac:dyDescent="0.3">
      <c r="A12" s="44"/>
      <c r="B12" s="45"/>
      <c r="C12" s="46"/>
      <c r="D12" s="47"/>
      <c r="E12" s="48"/>
      <c r="F12" s="48"/>
      <c r="G12" s="48"/>
      <c r="H12" s="48"/>
      <c r="I12" s="49"/>
      <c r="J12" s="50"/>
      <c r="K12" s="50"/>
      <c r="O12" s="31"/>
    </row>
    <row r="13" spans="1:17" x14ac:dyDescent="0.3">
      <c r="A13" s="51" t="s">
        <v>20</v>
      </c>
      <c r="B13" s="52"/>
      <c r="C13" s="25">
        <v>-0.33000000001629815</v>
      </c>
      <c r="D13" s="26">
        <v>54142.459999999948</v>
      </c>
      <c r="E13" s="38">
        <v>139012.92000000001</v>
      </c>
      <c r="F13" s="38">
        <v>139012.92000000001</v>
      </c>
      <c r="G13" s="27">
        <v>127384.88</v>
      </c>
      <c r="H13" s="27">
        <f>C13+E13-F13</f>
        <v>-0.33000000001629815</v>
      </c>
      <c r="I13" s="28">
        <f>D13+E13-G13</f>
        <v>65770.499999999942</v>
      </c>
      <c r="J13" s="39">
        <f>42450*1.15*1.1</f>
        <v>53699.249999999993</v>
      </c>
      <c r="K13" s="29">
        <f>F13-J13</f>
        <v>85313.670000000013</v>
      </c>
      <c r="L13" s="30">
        <f>H13-I13</f>
        <v>-65770.829999999958</v>
      </c>
      <c r="M13" s="30">
        <f>L13+N13</f>
        <v>0</v>
      </c>
      <c r="N13">
        <v>65770.83</v>
      </c>
      <c r="O13" s="31">
        <v>65770.5</v>
      </c>
    </row>
    <row r="14" spans="1:17" x14ac:dyDescent="0.3">
      <c r="A14" s="32"/>
      <c r="B14" s="33"/>
      <c r="C14" s="25"/>
      <c r="D14" s="26"/>
      <c r="E14" s="38"/>
      <c r="F14" s="38"/>
      <c r="G14" s="27"/>
      <c r="H14" s="27"/>
      <c r="I14" s="28"/>
      <c r="J14" s="39"/>
      <c r="K14" s="39"/>
      <c r="O14" s="31"/>
    </row>
    <row r="15" spans="1:17" x14ac:dyDescent="0.3">
      <c r="A15" s="51" t="s">
        <v>21</v>
      </c>
      <c r="B15" s="52"/>
      <c r="C15" s="53">
        <v>-0.28000000003532932</v>
      </c>
      <c r="D15" s="26">
        <v>8165.3800000000019</v>
      </c>
      <c r="E15" s="38">
        <v>0</v>
      </c>
      <c r="F15" s="38">
        <v>0</v>
      </c>
      <c r="G15" s="25">
        <v>286.31</v>
      </c>
      <c r="H15" s="25">
        <f>C15+E15-F15</f>
        <v>-0.28000000003532932</v>
      </c>
      <c r="I15" s="26">
        <f>D15+E15-G15</f>
        <v>7879.0700000000015</v>
      </c>
      <c r="J15" s="39">
        <v>8353.15</v>
      </c>
      <c r="K15" s="29">
        <f>F15-J15</f>
        <v>-8353.15</v>
      </c>
      <c r="L15" s="30">
        <f>H15-I15</f>
        <v>-7879.3500000000367</v>
      </c>
      <c r="M15" s="30">
        <f>L15+N15</f>
        <v>-0.28000000003703462</v>
      </c>
      <c r="N15">
        <v>7879.07</v>
      </c>
      <c r="O15" s="31">
        <v>7879.07</v>
      </c>
    </row>
    <row r="16" spans="1:17" x14ac:dyDescent="0.3">
      <c r="A16" s="51"/>
      <c r="B16" s="52"/>
      <c r="C16" s="53"/>
      <c r="D16" s="26"/>
      <c r="E16" s="38"/>
      <c r="F16" s="38"/>
      <c r="G16" s="25"/>
      <c r="H16" s="25"/>
      <c r="I16" s="26"/>
      <c r="J16" s="39"/>
      <c r="K16" s="39"/>
      <c r="O16" s="31"/>
    </row>
    <row r="17" spans="1:16" x14ac:dyDescent="0.3">
      <c r="A17" s="51" t="s">
        <v>22</v>
      </c>
      <c r="B17" s="52"/>
      <c r="C17" s="53">
        <v>-0.31000000004121375</v>
      </c>
      <c r="D17" s="26">
        <v>5952.9799999999959</v>
      </c>
      <c r="E17" s="38">
        <v>0</v>
      </c>
      <c r="F17" s="38">
        <v>0</v>
      </c>
      <c r="G17" s="25">
        <v>212.28</v>
      </c>
      <c r="H17" s="25">
        <f>C17+E17-F17</f>
        <v>-0.31000000004121375</v>
      </c>
      <c r="I17" s="26">
        <f>D17+E17-G17</f>
        <v>5740.6999999999962</v>
      </c>
      <c r="J17" s="39">
        <v>11752.58</v>
      </c>
      <c r="K17" s="29">
        <f>F17-J17</f>
        <v>-11752.58</v>
      </c>
      <c r="L17" s="30">
        <f>H17-I17</f>
        <v>-5741.0100000000375</v>
      </c>
      <c r="M17" s="30">
        <f>L17+N17</f>
        <v>-0.31000000003768946</v>
      </c>
      <c r="N17">
        <v>5740.7</v>
      </c>
      <c r="O17" s="31">
        <v>5740.7</v>
      </c>
    </row>
    <row r="18" spans="1:16" x14ac:dyDescent="0.3">
      <c r="A18" s="51"/>
      <c r="B18" s="52"/>
      <c r="C18" s="53"/>
      <c r="D18" s="26"/>
      <c r="E18" s="38"/>
      <c r="F18" s="38"/>
      <c r="G18" s="25"/>
      <c r="H18" s="25"/>
      <c r="I18" s="26"/>
      <c r="J18" s="39"/>
      <c r="K18" s="39"/>
      <c r="O18" s="31"/>
    </row>
    <row r="19" spans="1:16" x14ac:dyDescent="0.3">
      <c r="A19" s="51" t="s">
        <v>23</v>
      </c>
      <c r="B19" s="52"/>
      <c r="C19" s="53">
        <v>0.38999999995758117</v>
      </c>
      <c r="D19" s="26">
        <v>6429.6399999999958</v>
      </c>
      <c r="E19" s="38">
        <v>22842.91</v>
      </c>
      <c r="F19" s="38">
        <v>22842.91</v>
      </c>
      <c r="G19" s="25">
        <v>20758.13</v>
      </c>
      <c r="H19" s="25">
        <f>C19+E19-F19</f>
        <v>0.38999999995940016</v>
      </c>
      <c r="I19" s="26">
        <f>D19+E19-G19</f>
        <v>8514.4199999999946</v>
      </c>
      <c r="J19" s="39">
        <v>24726.6</v>
      </c>
      <c r="K19" s="29">
        <f>F19-J19</f>
        <v>-1883.6899999999987</v>
      </c>
      <c r="L19" s="30">
        <f>H19-I19</f>
        <v>-8514.0300000000352</v>
      </c>
      <c r="M19" s="30">
        <f>L19+N19</f>
        <v>0.38999999996485712</v>
      </c>
      <c r="N19">
        <v>8514.42</v>
      </c>
      <c r="O19" s="31">
        <v>8514.42</v>
      </c>
    </row>
    <row r="20" spans="1:16" x14ac:dyDescent="0.3">
      <c r="A20" s="51"/>
      <c r="B20" s="52"/>
      <c r="C20" s="53"/>
      <c r="D20" s="26"/>
      <c r="E20" s="38"/>
      <c r="F20" s="38"/>
      <c r="G20" s="25"/>
      <c r="H20" s="25"/>
      <c r="I20" s="26"/>
      <c r="J20" s="39"/>
      <c r="K20" s="39"/>
      <c r="O20" s="31"/>
    </row>
    <row r="21" spans="1:16" x14ac:dyDescent="0.3">
      <c r="A21" s="51" t="s">
        <v>24</v>
      </c>
      <c r="B21" s="54"/>
      <c r="C21" s="53">
        <v>-3894.79</v>
      </c>
      <c r="D21" s="55">
        <v>9489.64</v>
      </c>
      <c r="E21" s="55">
        <v>0</v>
      </c>
      <c r="F21" s="55"/>
      <c r="G21" s="55"/>
      <c r="H21" s="55">
        <f>C21+E21-F21</f>
        <v>-3894.79</v>
      </c>
      <c r="I21" s="37">
        <f>D21+E21-G21</f>
        <v>9489.64</v>
      </c>
      <c r="J21" s="39">
        <v>151998.72</v>
      </c>
      <c r="K21" s="29">
        <f>F21-J21</f>
        <v>-151998.72</v>
      </c>
      <c r="L21" s="30"/>
      <c r="O21" s="31">
        <f>7776.1+1713.54</f>
        <v>9489.64</v>
      </c>
    </row>
    <row r="22" spans="1:16" ht="15" thickBot="1" x14ac:dyDescent="0.35">
      <c r="A22" s="32"/>
      <c r="B22" s="33"/>
      <c r="C22" s="25"/>
      <c r="D22" s="26"/>
      <c r="E22" s="38"/>
      <c r="F22" s="38"/>
      <c r="G22" s="27"/>
      <c r="H22" s="27"/>
      <c r="I22" s="28"/>
      <c r="J22" s="39"/>
      <c r="K22" s="39"/>
      <c r="O22" s="31"/>
    </row>
    <row r="23" spans="1:16" ht="15" thickBot="1" x14ac:dyDescent="0.35">
      <c r="A23" s="56" t="s">
        <v>25</v>
      </c>
      <c r="B23" s="57"/>
      <c r="C23" s="58">
        <f>C8+C10+C13+C15+C17+C19+C21</f>
        <v>437444.4699999998</v>
      </c>
      <c r="D23" s="58">
        <f t="shared" ref="D23:K23" si="0">D8+D10+D13+D15+D17+D19+D21</f>
        <v>436439.37999999995</v>
      </c>
      <c r="E23" s="58">
        <f t="shared" si="0"/>
        <v>1091755.45</v>
      </c>
      <c r="F23" s="58">
        <f t="shared" si="0"/>
        <v>1093754.93</v>
      </c>
      <c r="G23" s="58">
        <f t="shared" si="0"/>
        <v>1014828.0900000001</v>
      </c>
      <c r="H23" s="58">
        <f t="shared" si="0"/>
        <v>435444.98999999982</v>
      </c>
      <c r="I23" s="58">
        <f t="shared" si="0"/>
        <v>513366.74</v>
      </c>
      <c r="J23" s="59">
        <f t="shared" si="0"/>
        <v>781372.22999999986</v>
      </c>
      <c r="K23" s="59">
        <f t="shared" si="0"/>
        <v>312382.69999999995</v>
      </c>
      <c r="M23" s="7"/>
    </row>
    <row r="24" spans="1:16" x14ac:dyDescent="0.3">
      <c r="A24" s="60"/>
      <c r="B24" s="61"/>
      <c r="C24" s="62"/>
      <c r="D24" s="62"/>
      <c r="E24" s="62"/>
      <c r="F24" s="62"/>
      <c r="G24" s="62"/>
      <c r="H24" s="62"/>
      <c r="I24" s="63"/>
      <c r="J24" s="64"/>
      <c r="K24" s="64"/>
      <c r="N24">
        <v>86.02</v>
      </c>
      <c r="O24" t="s">
        <v>14</v>
      </c>
      <c r="P24">
        <v>55</v>
      </c>
    </row>
    <row r="25" spans="1:16" ht="29.25" customHeight="1" x14ac:dyDescent="0.3">
      <c r="A25" s="65" t="s">
        <v>26</v>
      </c>
      <c r="B25" s="65"/>
      <c r="C25" s="66">
        <v>2053472.5300000003</v>
      </c>
      <c r="D25" s="66">
        <v>173248.76000000047</v>
      </c>
      <c r="E25" s="66">
        <f>SUM(E26:E28)</f>
        <v>556129.47</v>
      </c>
      <c r="F25" s="66"/>
      <c r="G25" s="66">
        <f>SUM(G26:G28)</f>
        <v>509459.49</v>
      </c>
      <c r="H25" s="66">
        <f>C25+E25-F25</f>
        <v>2609602</v>
      </c>
      <c r="I25" s="66">
        <f>D25+E25-G25</f>
        <v>219918.74000000046</v>
      </c>
      <c r="J25" s="67">
        <f t="shared" ref="J25:J34" si="1">F25</f>
        <v>0</v>
      </c>
      <c r="K25" s="29">
        <f t="shared" ref="K25:K34" si="2">F25-J25</f>
        <v>0</v>
      </c>
      <c r="M25" s="7"/>
      <c r="N25" s="7">
        <v>2734910.74</v>
      </c>
      <c r="O25">
        <v>219918.63</v>
      </c>
      <c r="P25">
        <v>2514992.1099999989</v>
      </c>
    </row>
    <row r="26" spans="1:16" ht="29.25" hidden="1" customHeight="1" x14ac:dyDescent="0.3">
      <c r="A26" s="68" t="s">
        <v>27</v>
      </c>
      <c r="B26" s="69"/>
      <c r="C26" s="70">
        <v>916754.13</v>
      </c>
      <c r="D26" s="70">
        <v>173248.65000000008</v>
      </c>
      <c r="E26" s="70">
        <v>542886.48</v>
      </c>
      <c r="F26" s="70"/>
      <c r="G26" s="70">
        <v>496216.5</v>
      </c>
      <c r="H26" s="70">
        <f t="shared" ref="H26:H28" si="3">C26+E26-F26</f>
        <v>1459640.6099999999</v>
      </c>
      <c r="I26" s="71">
        <f t="shared" ref="I26:I28" si="4">D26+E26-G26</f>
        <v>219918.63000000012</v>
      </c>
      <c r="J26" s="67"/>
      <c r="K26" s="29"/>
      <c r="M26" s="7"/>
    </row>
    <row r="27" spans="1:16" ht="29.25" hidden="1" customHeight="1" x14ac:dyDescent="0.3">
      <c r="A27" s="72" t="s">
        <v>28</v>
      </c>
      <c r="B27" s="73"/>
      <c r="C27" s="74">
        <v>1218.96</v>
      </c>
      <c r="D27" s="74">
        <v>0</v>
      </c>
      <c r="E27" s="74">
        <v>77.790000000000006</v>
      </c>
      <c r="F27" s="74"/>
      <c r="G27" s="74">
        <v>77.790000000000006</v>
      </c>
      <c r="H27" s="74">
        <f t="shared" si="3"/>
        <v>1296.75</v>
      </c>
      <c r="I27" s="75">
        <f t="shared" si="4"/>
        <v>0</v>
      </c>
      <c r="J27" s="67"/>
      <c r="K27" s="29"/>
      <c r="L27" s="76"/>
      <c r="M27" s="76"/>
      <c r="N27" s="7"/>
      <c r="O27" s="76"/>
    </row>
    <row r="28" spans="1:16" ht="29.25" hidden="1" customHeight="1" thickBot="1" x14ac:dyDescent="0.35">
      <c r="A28" s="77" t="s">
        <v>29</v>
      </c>
      <c r="B28" s="78"/>
      <c r="C28" s="79">
        <v>28550.28</v>
      </c>
      <c r="D28" s="79">
        <v>0</v>
      </c>
      <c r="E28" s="79">
        <f>1097.1*12</f>
        <v>13165.199999999999</v>
      </c>
      <c r="F28" s="79"/>
      <c r="G28" s="79">
        <f>1097.1*12</f>
        <v>13165.199999999999</v>
      </c>
      <c r="H28" s="79">
        <f t="shared" si="3"/>
        <v>41715.479999999996</v>
      </c>
      <c r="I28" s="80">
        <f t="shared" si="4"/>
        <v>0</v>
      </c>
      <c r="J28" s="67"/>
      <c r="K28" s="29"/>
      <c r="M28" s="7"/>
      <c r="N28" s="7"/>
      <c r="O28" s="7"/>
    </row>
    <row r="29" spans="1:16" ht="42.6" customHeight="1" thickBot="1" x14ac:dyDescent="0.35">
      <c r="A29" s="81" t="s">
        <v>30</v>
      </c>
      <c r="B29" s="82"/>
      <c r="C29" s="83">
        <v>57318.14</v>
      </c>
      <c r="D29" s="83"/>
      <c r="E29" s="83">
        <v>67998.600000000006</v>
      </c>
      <c r="F29" s="83">
        <v>8</v>
      </c>
      <c r="G29" s="83">
        <v>67998.600000000006</v>
      </c>
      <c r="H29" s="83">
        <f>C29+E29</f>
        <v>125316.74</v>
      </c>
      <c r="I29" s="83"/>
      <c r="J29" s="67"/>
      <c r="K29" s="29"/>
      <c r="M29" s="7"/>
    </row>
    <row r="30" spans="1:16" ht="15" thickBot="1" x14ac:dyDescent="0.35">
      <c r="A30" s="56" t="s">
        <v>25</v>
      </c>
      <c r="B30" s="84"/>
      <c r="C30" s="85">
        <f>C25+C29</f>
        <v>2110790.6700000004</v>
      </c>
      <c r="D30" s="85">
        <f>D25</f>
        <v>173248.76000000047</v>
      </c>
      <c r="E30" s="85">
        <f>E25+E29</f>
        <v>624128.06999999995</v>
      </c>
      <c r="F30" s="85">
        <f>F25+F29</f>
        <v>8</v>
      </c>
      <c r="G30" s="85">
        <f>G25+G29</f>
        <v>577458.09</v>
      </c>
      <c r="H30" s="85">
        <f>C30+E30-F30</f>
        <v>2734910.74</v>
      </c>
      <c r="I30" s="86">
        <f>I25+I29</f>
        <v>219918.74000000046</v>
      </c>
      <c r="J30" s="67">
        <f t="shared" si="1"/>
        <v>8</v>
      </c>
      <c r="K30" s="29">
        <f t="shared" si="2"/>
        <v>0</v>
      </c>
      <c r="L30" s="7">
        <f>H30-I30</f>
        <v>2514992</v>
      </c>
      <c r="M30" s="7"/>
    </row>
    <row r="31" spans="1:16" ht="15" thickBot="1" x14ac:dyDescent="0.35">
      <c r="A31" s="87"/>
      <c r="B31" s="88"/>
      <c r="C31" s="88"/>
      <c r="D31" s="88"/>
      <c r="E31" s="88"/>
      <c r="F31" s="88"/>
      <c r="G31" s="88"/>
      <c r="H31" s="88"/>
      <c r="I31" s="89"/>
      <c r="J31" s="29">
        <f t="shared" si="1"/>
        <v>0</v>
      </c>
      <c r="K31" s="29">
        <f t="shared" si="2"/>
        <v>0</v>
      </c>
    </row>
    <row r="32" spans="1:16" x14ac:dyDescent="0.3">
      <c r="A32" s="90" t="s">
        <v>31</v>
      </c>
      <c r="B32" s="91"/>
      <c r="C32" s="92">
        <v>-27701.949999999895</v>
      </c>
      <c r="D32" s="93">
        <v>14348.25</v>
      </c>
      <c r="E32" s="93"/>
      <c r="F32" s="93"/>
      <c r="G32" s="93">
        <v>39.51</v>
      </c>
      <c r="H32" s="93">
        <f>C32+E32-F32</f>
        <v>-27701.949999999895</v>
      </c>
      <c r="I32" s="94">
        <f>D32+E32-G32</f>
        <v>14308.74</v>
      </c>
      <c r="J32" s="39">
        <f t="shared" si="1"/>
        <v>0</v>
      </c>
      <c r="K32" s="29">
        <f t="shared" si="2"/>
        <v>0</v>
      </c>
      <c r="M32" s="76"/>
      <c r="O32">
        <v>14308.74</v>
      </c>
    </row>
    <row r="33" spans="1:15" x14ac:dyDescent="0.3">
      <c r="A33" s="95" t="s">
        <v>32</v>
      </c>
      <c r="B33" s="96"/>
      <c r="C33" s="53">
        <v>-79620.759999999922</v>
      </c>
      <c r="D33" s="55">
        <v>12670.479999999998</v>
      </c>
      <c r="E33" s="55"/>
      <c r="F33" s="55"/>
      <c r="G33" s="55">
        <v>36</v>
      </c>
      <c r="H33" s="55">
        <f>C33+E33-F33</f>
        <v>-79620.759999999922</v>
      </c>
      <c r="I33" s="37">
        <f>D33+E33-G33</f>
        <v>12634.479999999998</v>
      </c>
      <c r="J33" s="39">
        <f t="shared" si="1"/>
        <v>0</v>
      </c>
      <c r="K33" s="29">
        <f t="shared" si="2"/>
        <v>0</v>
      </c>
      <c r="M33" s="76"/>
      <c r="O33">
        <v>12634.48</v>
      </c>
    </row>
    <row r="34" spans="1:15" x14ac:dyDescent="0.3">
      <c r="A34" s="51" t="s">
        <v>33</v>
      </c>
      <c r="B34" s="54"/>
      <c r="C34" s="53">
        <v>-55675.80999999991</v>
      </c>
      <c r="D34" s="55">
        <v>50962.539999999964</v>
      </c>
      <c r="E34" s="55"/>
      <c r="F34" s="55"/>
      <c r="G34" s="55"/>
      <c r="H34" s="55">
        <f>C34+E34-F34</f>
        <v>-55675.80999999991</v>
      </c>
      <c r="I34" s="37">
        <f>D34+E34-G34</f>
        <v>50962.539999999964</v>
      </c>
      <c r="J34" s="39">
        <f t="shared" si="1"/>
        <v>0</v>
      </c>
      <c r="K34" s="29">
        <f t="shared" si="2"/>
        <v>0</v>
      </c>
      <c r="M34" s="76"/>
      <c r="O34">
        <v>50962.54</v>
      </c>
    </row>
    <row r="35" spans="1:15" x14ac:dyDescent="0.3">
      <c r="A35" s="51" t="s">
        <v>34</v>
      </c>
      <c r="B35" s="54"/>
      <c r="C35" s="53">
        <v>-93.89</v>
      </c>
      <c r="D35" s="55">
        <v>281.66999999999479</v>
      </c>
      <c r="E35" s="55"/>
      <c r="F35" s="55"/>
      <c r="G35" s="55"/>
      <c r="H35" s="55">
        <f>C35+E35-F35</f>
        <v>-93.89</v>
      </c>
      <c r="I35" s="37">
        <f>D35+E35-G35</f>
        <v>281.66999999999479</v>
      </c>
      <c r="J35" s="39"/>
      <c r="K35" s="29"/>
      <c r="M35" s="76"/>
      <c r="O35">
        <v>281.67</v>
      </c>
    </row>
    <row r="36" spans="1:15" ht="15" thickBot="1" x14ac:dyDescent="0.35">
      <c r="A36" s="97"/>
      <c r="B36" s="98"/>
      <c r="C36" s="99">
        <v>0</v>
      </c>
      <c r="D36" s="100"/>
      <c r="E36" s="100"/>
      <c r="F36" s="100"/>
      <c r="G36" s="100"/>
      <c r="H36" s="101">
        <f>C36+E36-F36</f>
        <v>0</v>
      </c>
      <c r="I36" s="102"/>
      <c r="J36" s="103"/>
      <c r="K36" s="103"/>
    </row>
    <row r="37" spans="1:15" ht="15" thickBot="1" x14ac:dyDescent="0.35">
      <c r="A37" s="104" t="s">
        <v>25</v>
      </c>
      <c r="B37" s="105"/>
      <c r="C37" s="106">
        <f>C32+C33+C34+C35</f>
        <v>-163092.40999999974</v>
      </c>
      <c r="D37" s="106">
        <f t="shared" ref="D37:I37" si="5">D32+D33+D34+D35</f>
        <v>78262.939999999959</v>
      </c>
      <c r="E37" s="106">
        <f t="shared" si="5"/>
        <v>0</v>
      </c>
      <c r="F37" s="106">
        <f t="shared" si="5"/>
        <v>0</v>
      </c>
      <c r="G37" s="106">
        <f t="shared" si="5"/>
        <v>75.509999999999991</v>
      </c>
      <c r="H37" s="106">
        <f t="shared" si="5"/>
        <v>-163092.40999999974</v>
      </c>
      <c r="I37" s="106">
        <f t="shared" si="5"/>
        <v>78187.429999999964</v>
      </c>
      <c r="J37" s="106">
        <f>J32+J33+J34+J35</f>
        <v>0</v>
      </c>
      <c r="K37" s="106">
        <f>K32+K33+K34+K35</f>
        <v>0</v>
      </c>
      <c r="M37" s="7"/>
    </row>
    <row r="38" spans="1:15" ht="15" thickBot="1" x14ac:dyDescent="0.35">
      <c r="A38" s="107" t="s">
        <v>35</v>
      </c>
      <c r="B38" s="108"/>
      <c r="C38" s="58">
        <f>C23+C30+C37</f>
        <v>2385142.7300000004</v>
      </c>
      <c r="D38" s="58">
        <f t="shared" ref="D38:G38" si="6">D23+D30+D37</f>
        <v>687951.08000000031</v>
      </c>
      <c r="E38" s="58">
        <f t="shared" si="6"/>
        <v>1715883.52</v>
      </c>
      <c r="F38" s="58">
        <f t="shared" si="6"/>
        <v>1093762.93</v>
      </c>
      <c r="G38" s="58">
        <f t="shared" si="6"/>
        <v>1592361.6900000002</v>
      </c>
      <c r="H38" s="58">
        <f>H23+H30+H37</f>
        <v>3007263.3200000003</v>
      </c>
      <c r="I38" s="58">
        <f>I23+I30+I37</f>
        <v>811472.91000000038</v>
      </c>
      <c r="J38" s="58">
        <f>J23+J30+J37</f>
        <v>781380.22999999986</v>
      </c>
      <c r="K38" s="58">
        <f>K23+K30+K37</f>
        <v>312382.69999999995</v>
      </c>
      <c r="M38" s="7"/>
    </row>
    <row r="39" spans="1:15" s="112" customFormat="1" ht="54.75" customHeight="1" x14ac:dyDescent="0.3">
      <c r="A39" s="109" t="s">
        <v>36</v>
      </c>
      <c r="B39" s="110"/>
      <c r="C39" s="111">
        <v>98936.5</v>
      </c>
      <c r="D39" s="111">
        <v>2000</v>
      </c>
      <c r="E39" s="111">
        <f>E40+E41</f>
        <v>10117</v>
      </c>
      <c r="F39" s="111">
        <f>G39*0.125</f>
        <v>702.125</v>
      </c>
      <c r="G39" s="111">
        <f>G40+G41</f>
        <v>5617</v>
      </c>
      <c r="H39" s="111">
        <f>C39+E39-F39</f>
        <v>108351.375</v>
      </c>
      <c r="I39" s="111">
        <f>I40+I41</f>
        <v>6500</v>
      </c>
      <c r="J39" s="29"/>
      <c r="K39" s="29"/>
      <c r="L39" s="112" t="s">
        <v>37</v>
      </c>
    </row>
    <row r="40" spans="1:15" s="112" customFormat="1" x14ac:dyDescent="0.3">
      <c r="A40" s="113" t="s">
        <v>38</v>
      </c>
      <c r="B40" s="114"/>
      <c r="C40" s="111"/>
      <c r="D40" s="111">
        <v>2000</v>
      </c>
      <c r="E40" s="111">
        <f>500*12</f>
        <v>6000</v>
      </c>
      <c r="F40" s="111"/>
      <c r="G40" s="111">
        <v>1500</v>
      </c>
      <c r="H40" s="111"/>
      <c r="I40" s="111">
        <f>D40+E40-G40</f>
        <v>6500</v>
      </c>
      <c r="J40" s="29"/>
      <c r="K40" s="29"/>
    </row>
    <row r="41" spans="1:15" ht="15" thickBot="1" x14ac:dyDescent="0.35">
      <c r="A41" s="113" t="s">
        <v>39</v>
      </c>
      <c r="B41" s="114"/>
      <c r="C41" s="111"/>
      <c r="D41" s="111">
        <v>0</v>
      </c>
      <c r="E41" s="111">
        <v>4117</v>
      </c>
      <c r="F41" s="111"/>
      <c r="G41" s="111">
        <v>4117</v>
      </c>
      <c r="H41" s="111"/>
      <c r="I41" s="111">
        <f>D41+E41-G41</f>
        <v>0</v>
      </c>
      <c r="J41" s="29"/>
      <c r="K41" s="29"/>
    </row>
    <row r="42" spans="1:15" ht="15" thickBot="1" x14ac:dyDescent="0.35">
      <c r="A42" s="107" t="s">
        <v>40</v>
      </c>
      <c r="B42" s="108"/>
      <c r="C42" s="58">
        <f>C38+C39</f>
        <v>2484079.2300000004</v>
      </c>
      <c r="D42" s="58">
        <f t="shared" ref="D42:K42" si="7">D38+D39</f>
        <v>689951.08000000031</v>
      </c>
      <c r="E42" s="58">
        <f t="shared" si="7"/>
        <v>1726000.52</v>
      </c>
      <c r="F42" s="58">
        <f t="shared" si="7"/>
        <v>1094465.0549999999</v>
      </c>
      <c r="G42" s="58">
        <f t="shared" si="7"/>
        <v>1597978.6900000002</v>
      </c>
      <c r="H42" s="58">
        <f>H38+H39</f>
        <v>3115614.6950000003</v>
      </c>
      <c r="I42" s="58" t="s">
        <v>41</v>
      </c>
      <c r="J42" s="59">
        <f t="shared" si="7"/>
        <v>781380.22999999986</v>
      </c>
      <c r="K42" s="59">
        <f t="shared" si="7"/>
        <v>312382.69999999995</v>
      </c>
    </row>
    <row r="43" spans="1:15" x14ac:dyDescent="0.3">
      <c r="A43" s="115"/>
      <c r="B43" s="116"/>
      <c r="C43" s="117"/>
      <c r="D43" s="117"/>
      <c r="E43" s="117"/>
      <c r="F43" s="117"/>
      <c r="G43" s="117"/>
      <c r="H43" s="117"/>
      <c r="I43" s="118"/>
      <c r="J43" s="6"/>
      <c r="K43" s="6"/>
    </row>
    <row r="44" spans="1:15" x14ac:dyDescent="0.3">
      <c r="J44"/>
      <c r="K44"/>
    </row>
    <row r="45" spans="1:15" x14ac:dyDescent="0.3">
      <c r="J45"/>
      <c r="K45"/>
    </row>
    <row r="46" spans="1:15" x14ac:dyDescent="0.3">
      <c r="J46"/>
      <c r="K46"/>
    </row>
    <row r="47" spans="1:15" x14ac:dyDescent="0.3">
      <c r="J47"/>
      <c r="K47"/>
    </row>
    <row r="48" spans="1:15" x14ac:dyDescent="0.3">
      <c r="J48"/>
      <c r="K48"/>
    </row>
    <row r="49" spans="10:11" x14ac:dyDescent="0.3">
      <c r="J49"/>
      <c r="K49"/>
    </row>
    <row r="50" spans="10:11" x14ac:dyDescent="0.3">
      <c r="J50"/>
      <c r="K50"/>
    </row>
    <row r="51" spans="10:11" x14ac:dyDescent="0.3">
      <c r="J51"/>
      <c r="K51"/>
    </row>
    <row r="52" spans="10:11" x14ac:dyDescent="0.3">
      <c r="J52"/>
      <c r="K52"/>
    </row>
    <row r="53" spans="10:11" x14ac:dyDescent="0.3">
      <c r="J53"/>
      <c r="K53"/>
    </row>
    <row r="54" spans="10:11" x14ac:dyDescent="0.3">
      <c r="J54"/>
      <c r="K54"/>
    </row>
    <row r="55" spans="10:11" x14ac:dyDescent="0.3">
      <c r="J55"/>
      <c r="K55"/>
    </row>
    <row r="56" spans="10:11" x14ac:dyDescent="0.3">
      <c r="J56"/>
      <c r="K56"/>
    </row>
    <row r="57" spans="10:11" x14ac:dyDescent="0.3">
      <c r="J57"/>
      <c r="K57"/>
    </row>
    <row r="58" spans="10:11" x14ac:dyDescent="0.3">
      <c r="J58"/>
      <c r="K58"/>
    </row>
  </sheetData>
  <mergeCells count="39">
    <mergeCell ref="A41:B41"/>
    <mergeCell ref="A42:B42"/>
    <mergeCell ref="A43:I43"/>
    <mergeCell ref="A35:B35"/>
    <mergeCell ref="A36:B36"/>
    <mergeCell ref="A37:B37"/>
    <mergeCell ref="A38:B38"/>
    <mergeCell ref="A39:B39"/>
    <mergeCell ref="A40:B40"/>
    <mergeCell ref="A29:B29"/>
    <mergeCell ref="A30:B30"/>
    <mergeCell ref="A31:I31"/>
    <mergeCell ref="A32:B32"/>
    <mergeCell ref="A33:B33"/>
    <mergeCell ref="A34:B34"/>
    <mergeCell ref="A22:B22"/>
    <mergeCell ref="A23:B23"/>
    <mergeCell ref="A25:B25"/>
    <mergeCell ref="A26:B26"/>
    <mergeCell ref="A27:B27"/>
    <mergeCell ref="A28:B28"/>
    <mergeCell ref="A16:B16"/>
    <mergeCell ref="A17:B17"/>
    <mergeCell ref="A18:B18"/>
    <mergeCell ref="A19:B19"/>
    <mergeCell ref="A20:B20"/>
    <mergeCell ref="A21:B21"/>
    <mergeCell ref="A9:B9"/>
    <mergeCell ref="A10:B10"/>
    <mergeCell ref="A12:B12"/>
    <mergeCell ref="A13:B13"/>
    <mergeCell ref="A14:B14"/>
    <mergeCell ref="A15:B15"/>
    <mergeCell ref="A3:I3"/>
    <mergeCell ref="A4:I4"/>
    <mergeCell ref="A5:B5"/>
    <mergeCell ref="A6:B6"/>
    <mergeCell ref="A7:I7"/>
    <mergeCell ref="A8:B8"/>
  </mergeCells>
  <pageMargins left="0.7" right="0.7" top="0.75" bottom="0.75" header="0.3" footer="0.3"/>
  <pageSetup paperSize="9" orientation="landscape" r:id="rId1"/>
  <rowBreaks count="1" manualBreakCount="1">
    <brk id="38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2026-02-26T07:46:07Z</dcterms:created>
  <dcterms:modified xsi:type="dcterms:W3CDTF">2026-02-26T07:47:19Z</dcterms:modified>
</cp:coreProperties>
</file>