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I34" i="1" l="1"/>
  <c r="I33" i="1"/>
  <c r="Q32" i="1"/>
  <c r="G32" i="1"/>
  <c r="F32" i="1" s="1"/>
  <c r="E32" i="1"/>
  <c r="T31" i="1"/>
  <c r="S31" i="1"/>
  <c r="R31" i="1"/>
  <c r="P31" i="1"/>
  <c r="O31" i="1"/>
  <c r="N31" i="1"/>
  <c r="M31" i="1"/>
  <c r="L31" i="1"/>
  <c r="D30" i="1"/>
  <c r="C30" i="1"/>
  <c r="H29" i="1"/>
  <c r="K28" i="1"/>
  <c r="E28" i="1"/>
  <c r="H28" i="1" s="1"/>
  <c r="K27" i="1"/>
  <c r="J27" i="1"/>
  <c r="G27" i="1"/>
  <c r="K26" i="1"/>
  <c r="J26" i="1"/>
  <c r="G26" i="1"/>
  <c r="E26" i="1"/>
  <c r="K25" i="1"/>
  <c r="J25" i="1"/>
  <c r="E25" i="1" s="1"/>
  <c r="G25" i="1"/>
  <c r="G23" i="1"/>
  <c r="F23" i="1"/>
  <c r="E23" i="1"/>
  <c r="D23" i="1"/>
  <c r="C23" i="1"/>
  <c r="I22" i="1"/>
  <c r="I23" i="1" s="1"/>
  <c r="H22" i="1"/>
  <c r="H23" i="1" s="1"/>
  <c r="F20" i="1"/>
  <c r="D20" i="1"/>
  <c r="C20" i="1"/>
  <c r="G18" i="1"/>
  <c r="E18" i="1"/>
  <c r="H18" i="1" s="1"/>
  <c r="Q16" i="1"/>
  <c r="K16" i="1"/>
  <c r="J16" i="1"/>
  <c r="H16" i="1"/>
  <c r="Q14" i="1"/>
  <c r="K14" i="1"/>
  <c r="J14" i="1"/>
  <c r="E14" i="1"/>
  <c r="H14" i="1" s="1"/>
  <c r="Q12" i="1"/>
  <c r="K12" i="1"/>
  <c r="J12" i="1"/>
  <c r="E12" i="1"/>
  <c r="H12" i="1" s="1"/>
  <c r="Q10" i="1"/>
  <c r="K10" i="1"/>
  <c r="J10" i="1"/>
  <c r="H10" i="1"/>
  <c r="Q8" i="1"/>
  <c r="K8" i="1"/>
  <c r="J8" i="1"/>
  <c r="E8" i="1" s="1"/>
  <c r="H8" i="1" s="1"/>
  <c r="Q6" i="1"/>
  <c r="G6" i="1" s="1"/>
  <c r="I6" i="1" s="1"/>
  <c r="K6" i="1"/>
  <c r="J6" i="1"/>
  <c r="E6" i="1"/>
  <c r="H32" i="1" l="1"/>
  <c r="G12" i="1"/>
  <c r="I12" i="1" s="1"/>
  <c r="G14" i="1"/>
  <c r="I18" i="1"/>
  <c r="D31" i="1"/>
  <c r="D35" i="1" s="1"/>
  <c r="I26" i="1"/>
  <c r="E20" i="1"/>
  <c r="G8" i="1"/>
  <c r="G10" i="1"/>
  <c r="I10" i="1" s="1"/>
  <c r="C31" i="1"/>
  <c r="C35" i="1" s="1"/>
  <c r="J31" i="1"/>
  <c r="I32" i="1"/>
  <c r="Q31" i="1"/>
  <c r="K31" i="1"/>
  <c r="F25" i="1"/>
  <c r="H25" i="1" s="1"/>
  <c r="I25" i="1"/>
  <c r="H6" i="1"/>
  <c r="H20" i="1" s="1"/>
  <c r="I8" i="1"/>
  <c r="I14" i="1"/>
  <c r="G16" i="1"/>
  <c r="I16" i="1" s="1"/>
  <c r="F26" i="1"/>
  <c r="H26" i="1" s="1"/>
  <c r="E27" i="1"/>
  <c r="G28" i="1"/>
  <c r="G30" i="1" s="1"/>
  <c r="G20" i="1" l="1"/>
  <c r="I20" i="1"/>
  <c r="I28" i="1"/>
  <c r="F27" i="1"/>
  <c r="H27" i="1" s="1"/>
  <c r="H30" i="1" s="1"/>
  <c r="H31" i="1" s="1"/>
  <c r="H35" i="1" s="1"/>
  <c r="I27" i="1"/>
  <c r="I30" i="1" s="1"/>
  <c r="G31" i="1"/>
  <c r="G35" i="1" s="1"/>
  <c r="F30" i="1"/>
  <c r="F31" i="1" s="1"/>
  <c r="F35" i="1" s="1"/>
  <c r="E30" i="1"/>
  <c r="E31" i="1" s="1"/>
  <c r="E35" i="1" s="1"/>
  <c r="I31" i="1" l="1"/>
  <c r="I35" i="1" s="1"/>
</calcChain>
</file>

<file path=xl/sharedStrings.xml><?xml version="1.0" encoding="utf-8"?>
<sst xmlns="http://schemas.openxmlformats.org/spreadsheetml/2006/main" count="31" uniqueCount="29">
  <si>
    <t>Информация о состоянии лицевого счета  д.№ 5 по ул.Дружбы народов</t>
  </si>
  <si>
    <t>за период 01.01.2019-31.12.2019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</si>
  <si>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</si>
  <si>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</si>
  <si>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</si>
  <si>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</si>
  <si>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</si>
  <si>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</si>
  <si>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</si>
  <si>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</si>
  <si>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- 2838,9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</si>
  <si>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</si>
  <si>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</si>
  <si>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</si>
  <si>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</si>
  <si>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</si>
  <si>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</si>
  <si>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</si>
  <si>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</si>
  <si>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</si>
  <si>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</si>
  <si>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</si>
  <si>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</si>
  <si>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</si>
  <si>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</si>
  <si>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</si>
  <si>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</si>
  <si>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ООО "Ростелеком"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</si>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</sst>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9" borderId="32" applyNumberFormat="0" applyAlignment="0" applyProtection="0"/>
    <xf numFmtId="0" fontId="14" fillId="22" borderId="33" applyNumberFormat="0" applyAlignment="0" applyProtection="0"/>
    <xf numFmtId="0" fontId="15" fillId="22" borderId="32" applyNumberFormat="0" applyAlignment="0" applyProtection="0"/>
    <xf numFmtId="44" fontId="1" fillId="0" borderId="0" applyFont="0" applyFill="0" applyBorder="0" applyAlignment="0" applyProtection="0"/>
    <xf numFmtId="0" fontId="16" fillId="0" borderId="34" applyNumberFormat="0" applyFill="0" applyAlignment="0" applyProtection="0"/>
    <xf numFmtId="0" fontId="17" fillId="0" borderId="35" applyNumberFormat="0" applyFill="0" applyAlignment="0" applyProtection="0"/>
    <xf numFmtId="0" fontId="18" fillId="0" borderId="3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37" applyNumberFormat="0" applyFill="0" applyAlignment="0" applyProtection="0"/>
    <xf numFmtId="0" fontId="20" fillId="23" borderId="38" applyNumberFormat="0" applyAlignment="0" applyProtection="0"/>
    <xf numFmtId="0" fontId="21" fillId="0" borderId="0" applyNumberFormat="0" applyFill="0" applyBorder="0" applyAlignment="0" applyProtection="0"/>
    <xf numFmtId="0" fontId="22" fillId="24" borderId="0" applyNumberFormat="0" applyBorder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5" borderId="39" applyNumberFormat="0" applyFont="0" applyAlignment="0" applyProtection="0"/>
    <xf numFmtId="0" fontId="1" fillId="25" borderId="39" applyNumberFormat="0" applyFont="0" applyAlignment="0" applyProtection="0"/>
    <xf numFmtId="0" fontId="25" fillId="0" borderId="40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77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" fontId="8" fillId="0" borderId="11" xfId="1" applyNumberFormat="1" applyFont="1" applyBorder="1" applyAlignment="1">
      <alignment horizontal="center"/>
    </xf>
    <xf numFmtId="1" fontId="8" fillId="0" borderId="10" xfId="1" applyNumberFormat="1" applyFont="1" applyBorder="1" applyAlignment="1">
      <alignment horizontal="center"/>
    </xf>
    <xf numFmtId="2" fontId="0" fillId="0" borderId="0" xfId="0" applyNumberFormat="1"/>
    <xf numFmtId="1" fontId="8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1" fontId="9" fillId="0" borderId="10" xfId="1" applyNumberFormat="1" applyFont="1" applyBorder="1" applyAlignment="1">
      <alignment horizontal="center"/>
    </xf>
    <xf numFmtId="3" fontId="8" fillId="0" borderId="13" xfId="1" applyNumberFormat="1" applyFont="1" applyBorder="1" applyAlignment="1">
      <alignment horizontal="center"/>
    </xf>
    <xf numFmtId="3" fontId="8" fillId="0" borderId="10" xfId="1" applyNumberFormat="1" applyFont="1" applyBorder="1" applyAlignment="1">
      <alignment horizontal="center"/>
    </xf>
    <xf numFmtId="3" fontId="8" fillId="0" borderId="11" xfId="1" applyNumberFormat="1" applyFont="1" applyBorder="1" applyAlignment="1">
      <alignment horizontal="center"/>
    </xf>
    <xf numFmtId="0" fontId="0" fillId="0" borderId="0" xfId="0" applyFill="1" applyBorder="1"/>
    <xf numFmtId="3" fontId="9" fillId="0" borderId="13" xfId="1" applyNumberFormat="1" applyFont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3" fontId="2" fillId="2" borderId="15" xfId="1" applyNumberFormat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3" fontId="2" fillId="3" borderId="5" xfId="1" applyNumberFormat="1" applyFont="1" applyFill="1" applyBorder="1" applyAlignment="1">
      <alignment horizontal="center"/>
    </xf>
    <xf numFmtId="3" fontId="2" fillId="3" borderId="17" xfId="1" applyNumberFormat="1" applyFont="1" applyFill="1" applyBorder="1" applyAlignment="1">
      <alignment horizontal="center"/>
    </xf>
    <xf numFmtId="1" fontId="8" fillId="0" borderId="13" xfId="1" applyNumberFormat="1" applyFont="1" applyBorder="1" applyAlignment="1">
      <alignment horizontal="center"/>
    </xf>
    <xf numFmtId="3" fontId="2" fillId="2" borderId="13" xfId="1" applyNumberFormat="1" applyFont="1" applyFill="1" applyBorder="1" applyAlignment="1">
      <alignment horizontal="center"/>
    </xf>
    <xf numFmtId="1" fontId="8" fillId="0" borderId="23" xfId="1" applyNumberFormat="1" applyFont="1" applyBorder="1" applyAlignment="1">
      <alignment horizontal="center"/>
    </xf>
    <xf numFmtId="1" fontId="8" fillId="0" borderId="24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3" fontId="9" fillId="0" borderId="26" xfId="1" applyNumberFormat="1" applyFont="1" applyBorder="1" applyAlignment="1">
      <alignment horizontal="center"/>
    </xf>
    <xf numFmtId="1" fontId="9" fillId="0" borderId="26" xfId="1" applyNumberFormat="1" applyFont="1" applyBorder="1" applyAlignment="1">
      <alignment horizontal="center"/>
    </xf>
    <xf numFmtId="1" fontId="8" fillId="0" borderId="26" xfId="1" applyNumberFormat="1" applyFont="1" applyBorder="1" applyAlignment="1">
      <alignment horizontal="center"/>
    </xf>
    <xf numFmtId="1" fontId="9" fillId="0" borderId="27" xfId="1" applyNumberFormat="1" applyFont="1" applyBorder="1" applyAlignment="1">
      <alignment horizontal="center"/>
    </xf>
    <xf numFmtId="3" fontId="2" fillId="2" borderId="29" xfId="1" applyNumberFormat="1" applyFont="1" applyFill="1" applyBorder="1" applyAlignment="1">
      <alignment horizontal="center"/>
    </xf>
    <xf numFmtId="3" fontId="2" fillId="2" borderId="20" xfId="1" applyNumberFormat="1" applyFont="1" applyFill="1" applyBorder="1" applyAlignment="1">
      <alignment horizontal="center"/>
    </xf>
    <xf numFmtId="3" fontId="8" fillId="3" borderId="13" xfId="1" applyNumberFormat="1" applyFont="1" applyFill="1" applyBorder="1" applyAlignment="1">
      <alignment horizontal="center"/>
    </xf>
    <xf numFmtId="0" fontId="10" fillId="0" borderId="0" xfId="0" applyFont="1"/>
    <xf numFmtId="0" fontId="8" fillId="3" borderId="30" xfId="1" applyFont="1" applyFill="1" applyBorder="1" applyAlignment="1">
      <alignment horizontal="center" wrapText="1"/>
    </xf>
    <xf numFmtId="0" fontId="8" fillId="3" borderId="31" xfId="1" applyFont="1" applyFill="1" applyBorder="1" applyAlignment="1">
      <alignment horizontal="center" wrapText="1"/>
    </xf>
    <xf numFmtId="0" fontId="8" fillId="3" borderId="13" xfId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left"/>
    </xf>
    <xf numFmtId="0" fontId="2" fillId="2" borderId="16" xfId="1" applyFont="1" applyFill="1" applyBorder="1" applyAlignment="1">
      <alignment horizontal="left"/>
    </xf>
    <xf numFmtId="0" fontId="8" fillId="0" borderId="14" xfId="1" applyFont="1" applyBorder="1" applyAlignment="1">
      <alignment horizontal="left" wrapText="1"/>
    </xf>
    <xf numFmtId="0" fontId="8" fillId="0" borderId="13" xfId="1" applyFont="1" applyBorder="1" applyAlignment="1">
      <alignment horizontal="left" wrapText="1"/>
    </xf>
    <xf numFmtId="0" fontId="8" fillId="0" borderId="14" xfId="1" applyFont="1" applyBorder="1" applyAlignment="1">
      <alignment horizontal="left"/>
    </xf>
    <xf numFmtId="0" fontId="8" fillId="0" borderId="13" xfId="1" applyFont="1" applyBorder="1" applyAlignment="1">
      <alignment horizontal="left"/>
    </xf>
    <xf numFmtId="0" fontId="9" fillId="0" borderId="25" xfId="1" applyFont="1" applyBorder="1" applyAlignment="1">
      <alignment horizontal="left"/>
    </xf>
    <xf numFmtId="0" fontId="9" fillId="0" borderId="26" xfId="1" applyFont="1" applyBorder="1" applyAlignment="1">
      <alignment horizontal="left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8" fillId="0" borderId="18" xfId="1" applyFont="1" applyBorder="1" applyAlignment="1">
      <alignment horizontal="left" wrapText="1"/>
    </xf>
    <xf numFmtId="0" fontId="8" fillId="0" borderId="19" xfId="1" applyFont="1" applyBorder="1" applyAlignment="1">
      <alignment horizontal="left" wrapText="1"/>
    </xf>
    <xf numFmtId="0" fontId="2" fillId="2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left" wrapText="1"/>
    </xf>
    <xf numFmtId="0" fontId="8" fillId="0" borderId="23" xfId="1" applyFont="1" applyBorder="1" applyAlignment="1">
      <alignment horizontal="left" wrapText="1"/>
    </xf>
    <xf numFmtId="0" fontId="8" fillId="0" borderId="12" xfId="1" applyFont="1" applyBorder="1" applyAlignment="1">
      <alignment horizontal="left"/>
    </xf>
    <xf numFmtId="0" fontId="8" fillId="0" borderId="6" xfId="1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/>
    </xf>
    <xf numFmtId="0" fontId="8" fillId="0" borderId="10" xfId="1" applyFont="1" applyBorder="1" applyAlignment="1">
      <alignment horizontal="left"/>
    </xf>
    <xf numFmtId="3" fontId="0" fillId="0" borderId="0" xfId="0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/>
      <sheetData sheetId="1">
        <row r="17">
          <cell r="C17">
            <v>729449.88000000012</v>
          </cell>
        </row>
      </sheetData>
      <sheetData sheetId="2"/>
      <sheetData sheetId="3"/>
      <sheetData sheetId="4"/>
      <sheetData sheetId="5"/>
      <sheetData sheetId="6">
        <row r="17">
          <cell r="C17">
            <v>368880.08999999991</v>
          </cell>
          <cell r="F17">
            <v>267154.14</v>
          </cell>
          <cell r="G17">
            <v>-20480.73</v>
          </cell>
          <cell r="H17">
            <v>50849.700000000004</v>
          </cell>
          <cell r="I17">
            <v>35741.280000000006</v>
          </cell>
          <cell r="J17">
            <v>651793.67000000004</v>
          </cell>
          <cell r="K17">
            <v>86241.650000000009</v>
          </cell>
          <cell r="P17">
            <v>22384.43</v>
          </cell>
          <cell r="Q17">
            <v>21630</v>
          </cell>
          <cell r="T17">
            <v>14239.59</v>
          </cell>
        </row>
        <row r="33">
          <cell r="C33">
            <v>351042.1</v>
          </cell>
          <cell r="F33">
            <v>228167.68000000002</v>
          </cell>
          <cell r="H33">
            <v>77590.259999999995</v>
          </cell>
          <cell r="I33">
            <v>50856.45</v>
          </cell>
          <cell r="J33">
            <v>787478.2100000002</v>
          </cell>
          <cell r="K33">
            <v>90620.44</v>
          </cell>
          <cell r="P33">
            <v>21971.01</v>
          </cell>
          <cell r="Q33">
            <v>19521.18</v>
          </cell>
          <cell r="T33">
            <v>12792.07</v>
          </cell>
          <cell r="U33">
            <v>11895.410000000003</v>
          </cell>
        </row>
      </sheetData>
      <sheetData sheetId="7"/>
      <sheetData sheetId="8"/>
      <sheetData sheetId="9">
        <row r="17">
          <cell r="C17">
            <v>491354.5500000001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7">
          <cell r="C17">
            <v>179614.68000000005</v>
          </cell>
        </row>
      </sheetData>
      <sheetData sheetId="28"/>
      <sheetData sheetId="29"/>
      <sheetData sheetId="30">
        <row r="17">
          <cell r="C17">
            <v>291944.82999999996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35"/>
  <sheetViews>
    <sheetView tabSelected="1" workbookViewId="0">
      <selection activeCell="W20" sqref="W20:X20"/>
    </sheetView>
  </sheetViews>
  <sheetFormatPr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12.44140625" hidden="1" customWidth="1"/>
    <col min="11" max="11" width="13.6640625" hidden="1" customWidth="1"/>
    <col min="12" max="20" width="0" hidden="1" customWidth="1"/>
  </cols>
  <sheetData>
    <row r="1" spans="1:17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17" ht="15" thickBot="1" x14ac:dyDescent="0.35">
      <c r="A2" s="66" t="s">
        <v>1</v>
      </c>
      <c r="B2" s="66"/>
      <c r="C2" s="66"/>
      <c r="D2" s="66"/>
      <c r="E2" s="66"/>
      <c r="F2" s="66"/>
      <c r="G2" s="66"/>
      <c r="H2" s="66"/>
      <c r="I2" s="66"/>
    </row>
    <row r="3" spans="1:17" ht="48.6" thickBot="1" x14ac:dyDescent="0.35">
      <c r="A3" s="67" t="s">
        <v>2</v>
      </c>
      <c r="B3" s="68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2" t="s">
        <v>9</v>
      </c>
    </row>
    <row r="4" spans="1:17" x14ac:dyDescent="0.3">
      <c r="A4" s="69">
        <v>1</v>
      </c>
      <c r="B4" s="70"/>
      <c r="C4" s="3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5">
        <v>8</v>
      </c>
    </row>
    <row r="5" spans="1:17" x14ac:dyDescent="0.3">
      <c r="A5" s="71" t="s">
        <v>10</v>
      </c>
      <c r="B5" s="72"/>
      <c r="C5" s="72"/>
      <c r="D5" s="72"/>
      <c r="E5" s="72"/>
      <c r="F5" s="72"/>
      <c r="G5" s="72"/>
      <c r="H5" s="72"/>
      <c r="I5" s="73"/>
    </row>
    <row r="6" spans="1:17" x14ac:dyDescent="0.3">
      <c r="A6" s="74" t="s">
        <v>11</v>
      </c>
      <c r="B6" s="75"/>
      <c r="C6" s="6">
        <v>15480.411000000022</v>
      </c>
      <c r="D6" s="7">
        <v>205920.83999999991</v>
      </c>
      <c r="E6" s="6">
        <f>429201-15480</f>
        <v>413721</v>
      </c>
      <c r="F6" s="6">
        <v>429201.07</v>
      </c>
      <c r="G6" s="6">
        <f>K6+M6+O6+Q6</f>
        <v>370135.04843145161</v>
      </c>
      <c r="H6" s="6">
        <f>C6+E6-F6</f>
        <v>0.34100000001490116</v>
      </c>
      <c r="I6" s="7">
        <f>D6+E6-G6</f>
        <v>249506.79156854824</v>
      </c>
      <c r="J6">
        <f>[1]Др.5!$C$17</f>
        <v>368880.08999999991</v>
      </c>
      <c r="K6">
        <f>[1]Др.5!$C$33</f>
        <v>351042.1</v>
      </c>
      <c r="L6">
        <v>16364.1</v>
      </c>
      <c r="M6">
        <v>14958.68</v>
      </c>
      <c r="N6">
        <v>144836.60999999999</v>
      </c>
      <c r="P6">
        <v>4266.24</v>
      </c>
      <c r="Q6" s="8">
        <f>P6/$P$31*$Q$32</f>
        <v>4134.2684314516127</v>
      </c>
    </row>
    <row r="7" spans="1:17" x14ac:dyDescent="0.3">
      <c r="A7" s="64"/>
      <c r="B7" s="65"/>
      <c r="C7" s="6"/>
      <c r="D7" s="9"/>
      <c r="E7" s="6"/>
      <c r="F7" s="6"/>
      <c r="G7" s="6"/>
      <c r="H7" s="6"/>
      <c r="I7" s="9"/>
      <c r="Q7" s="8"/>
    </row>
    <row r="8" spans="1:17" x14ac:dyDescent="0.3">
      <c r="A8" s="64" t="s">
        <v>12</v>
      </c>
      <c r="B8" s="65"/>
      <c r="C8" s="6">
        <v>-284170.62</v>
      </c>
      <c r="D8" s="7">
        <v>19786.590000000018</v>
      </c>
      <c r="E8" s="6">
        <f t="shared" ref="E8:E18" si="0">J8+L8+N8</f>
        <v>258513.87</v>
      </c>
      <c r="F8" s="6">
        <v>78927</v>
      </c>
      <c r="G8" s="6">
        <f t="shared" ref="G8:G18" si="1">K8+M8+O8+Q8</f>
        <v>242456.98006854841</v>
      </c>
      <c r="H8" s="6">
        <f>C8+E8-F8</f>
        <v>-104583.75</v>
      </c>
      <c r="I8" s="7">
        <f>D8+E8-G8</f>
        <v>35843.479931451613</v>
      </c>
      <c r="J8">
        <f>[1]Др.5!$F$17+[1]Др.5!$G$17</f>
        <v>246673.41</v>
      </c>
      <c r="K8">
        <f>[1]Др.5!$F$33</f>
        <v>228167.68000000002</v>
      </c>
      <c r="L8">
        <v>11840.46</v>
      </c>
      <c r="M8">
        <v>10579.25</v>
      </c>
      <c r="P8">
        <v>3828.48</v>
      </c>
      <c r="Q8" s="8">
        <f>P8/$P$31*$Q$32</f>
        <v>3710.0500685483871</v>
      </c>
    </row>
    <row r="9" spans="1:17" x14ac:dyDescent="0.3">
      <c r="A9" s="50"/>
      <c r="B9" s="51"/>
      <c r="C9" s="10"/>
      <c r="D9" s="11"/>
      <c r="E9" s="6"/>
      <c r="F9" s="6"/>
      <c r="G9" s="6"/>
      <c r="H9" s="10"/>
      <c r="I9" s="11"/>
      <c r="Q9" s="8"/>
    </row>
    <row r="10" spans="1:17" x14ac:dyDescent="0.3">
      <c r="A10" s="44" t="s">
        <v>13</v>
      </c>
      <c r="B10" s="63"/>
      <c r="C10" s="6">
        <v>-768.58999999999651</v>
      </c>
      <c r="D10" s="7">
        <v>61947.470000000016</v>
      </c>
      <c r="E10" s="6">
        <v>102326</v>
      </c>
      <c r="F10" s="6">
        <v>101557.42</v>
      </c>
      <c r="G10" s="6">
        <f t="shared" si="1"/>
        <v>95470.453770161286</v>
      </c>
      <c r="H10" s="6">
        <f>C10+E10-F10</f>
        <v>-9.9999999947613105E-3</v>
      </c>
      <c r="I10" s="7">
        <f>D10+E10-G10</f>
        <v>68803.016229838744</v>
      </c>
      <c r="J10">
        <f>[1]Др.5!$K$17</f>
        <v>86241.650000000009</v>
      </c>
      <c r="K10">
        <f>[1]Др.5!$K$33</f>
        <v>90620.44</v>
      </c>
      <c r="L10">
        <v>4174.5600000000004</v>
      </c>
      <c r="M10">
        <v>3826.68</v>
      </c>
      <c r="P10">
        <v>1056</v>
      </c>
      <c r="Q10" s="8">
        <f>P10/$P$31*$Q$32</f>
        <v>1023.3337701612902</v>
      </c>
    </row>
    <row r="11" spans="1:17" x14ac:dyDescent="0.3">
      <c r="A11" s="44"/>
      <c r="B11" s="63"/>
      <c r="C11" s="6"/>
      <c r="D11" s="7"/>
      <c r="E11" s="6"/>
      <c r="F11" s="6"/>
      <c r="G11" s="6"/>
      <c r="H11" s="6"/>
      <c r="I11" s="7"/>
      <c r="Q11" s="8"/>
    </row>
    <row r="12" spans="1:17" x14ac:dyDescent="0.3">
      <c r="A12" s="44" t="s">
        <v>14</v>
      </c>
      <c r="B12" s="63"/>
      <c r="C12" s="12">
        <v>-0.48000000003958121</v>
      </c>
      <c r="D12" s="13">
        <v>4269.37</v>
      </c>
      <c r="E12" s="6">
        <f>F12</f>
        <v>25165.200000000001</v>
      </c>
      <c r="F12" s="6">
        <v>25165.200000000001</v>
      </c>
      <c r="G12" s="6">
        <f t="shared" si="1"/>
        <v>19926.867915322578</v>
      </c>
      <c r="H12" s="14">
        <f>C12+E12-F12</f>
        <v>-0.48000000003958121</v>
      </c>
      <c r="I12" s="13">
        <f>D12+E12-G12</f>
        <v>9507.7020846774212</v>
      </c>
      <c r="J12">
        <f>[1]Др.5!$Q$17</f>
        <v>21630</v>
      </c>
      <c r="K12">
        <f>[1]Др.5!$Q$33</f>
        <v>19521.18</v>
      </c>
      <c r="L12">
        <v>349.2</v>
      </c>
      <c r="M12">
        <v>320.10000000000002</v>
      </c>
      <c r="N12">
        <v>3266.03</v>
      </c>
      <c r="P12">
        <v>88.32</v>
      </c>
      <c r="Q12" s="8">
        <f>P12/$P$31*$Q$32</f>
        <v>85.587915322580642</v>
      </c>
    </row>
    <row r="13" spans="1:17" x14ac:dyDescent="0.3">
      <c r="A13" s="44"/>
      <c r="B13" s="63"/>
      <c r="C13" s="12"/>
      <c r="D13" s="13"/>
      <c r="E13" s="6"/>
      <c r="F13" s="6"/>
      <c r="G13" s="6"/>
      <c r="H13" s="14"/>
      <c r="I13" s="13"/>
      <c r="Q13" s="8"/>
    </row>
    <row r="14" spans="1:17" x14ac:dyDescent="0.3">
      <c r="A14" s="44" t="s">
        <v>15</v>
      </c>
      <c r="B14" s="63"/>
      <c r="C14" s="12">
        <v>-0.48000000003958121</v>
      </c>
      <c r="D14" s="13">
        <v>1637.62</v>
      </c>
      <c r="E14" s="6">
        <f>F14</f>
        <v>16551.23</v>
      </c>
      <c r="F14" s="6">
        <v>16551.23</v>
      </c>
      <c r="G14" s="6">
        <f t="shared" si="1"/>
        <v>13049.136991935484</v>
      </c>
      <c r="H14" s="14">
        <f>C14+E14-F14</f>
        <v>-0.48000000003958121</v>
      </c>
      <c r="I14" s="13">
        <f>D14+E14-G14</f>
        <v>5139.7130080645147</v>
      </c>
      <c r="J14">
        <f>[1]Др.5!$T$17</f>
        <v>14239.59</v>
      </c>
      <c r="K14">
        <f>[1]Др.5!$T$33</f>
        <v>12792.07</v>
      </c>
      <c r="L14">
        <v>223.95</v>
      </c>
      <c r="M14">
        <v>204.97</v>
      </c>
      <c r="N14">
        <v>1507.27</v>
      </c>
      <c r="O14" s="15"/>
      <c r="P14" s="15">
        <v>53.76</v>
      </c>
      <c r="Q14" s="8">
        <f>P14/$P$31*$Q$32</f>
        <v>52.096991935483871</v>
      </c>
    </row>
    <row r="15" spans="1:17" x14ac:dyDescent="0.3">
      <c r="A15" s="44"/>
      <c r="B15" s="63"/>
      <c r="C15" s="12"/>
      <c r="D15" s="13"/>
      <c r="E15" s="6"/>
      <c r="F15" s="6"/>
      <c r="G15" s="6"/>
      <c r="H15" s="14"/>
      <c r="I15" s="13"/>
      <c r="Q15" s="8"/>
    </row>
    <row r="16" spans="1:17" x14ac:dyDescent="0.3">
      <c r="A16" s="44" t="s">
        <v>16</v>
      </c>
      <c r="B16" s="63"/>
      <c r="C16" s="12">
        <v>-0.48000000003958121</v>
      </c>
      <c r="D16" s="13">
        <v>7852.5299999999988</v>
      </c>
      <c r="E16" s="6">
        <v>25032</v>
      </c>
      <c r="F16" s="6">
        <v>25031.7</v>
      </c>
      <c r="G16" s="6">
        <f t="shared" si="1"/>
        <v>23039.342822580646</v>
      </c>
      <c r="H16" s="14">
        <f>C16+E16-F16</f>
        <v>-0.18000000004030881</v>
      </c>
      <c r="I16" s="13">
        <f>D16+E16-G16</f>
        <v>9845.1871774193532</v>
      </c>
      <c r="J16">
        <f>[1]Др.5!$P$17</f>
        <v>22384.43</v>
      </c>
      <c r="K16">
        <f>[1]Др.5!$P$33</f>
        <v>21971.01</v>
      </c>
      <c r="L16">
        <v>922.23</v>
      </c>
      <c r="M16">
        <v>845.06</v>
      </c>
      <c r="N16">
        <v>7297.5</v>
      </c>
      <c r="P16">
        <v>230.4</v>
      </c>
      <c r="Q16" s="8">
        <f>P16/$P$31*$Q$32</f>
        <v>223.27282258064517</v>
      </c>
    </row>
    <row r="17" spans="1:24" x14ac:dyDescent="0.3">
      <c r="A17" s="44"/>
      <c r="B17" s="63"/>
      <c r="C17" s="12"/>
      <c r="D17" s="13"/>
      <c r="E17" s="6"/>
      <c r="F17" s="6"/>
      <c r="G17" s="6"/>
      <c r="H17" s="14"/>
      <c r="I17" s="13"/>
      <c r="Q17" s="8"/>
    </row>
    <row r="18" spans="1:24" x14ac:dyDescent="0.3">
      <c r="A18" s="44" t="s">
        <v>17</v>
      </c>
      <c r="B18" s="45"/>
      <c r="C18" s="12">
        <v>-0.12999999999738066</v>
      </c>
      <c r="D18" s="12">
        <v>15581.95999999997</v>
      </c>
      <c r="E18" s="6">
        <f t="shared" si="0"/>
        <v>0</v>
      </c>
      <c r="F18" s="6"/>
      <c r="G18" s="6">
        <f t="shared" si="1"/>
        <v>403.61</v>
      </c>
      <c r="H18" s="12">
        <f>C18+E18-F18</f>
        <v>-0.12999999999738066</v>
      </c>
      <c r="I18" s="13">
        <f>D18+E18-G18</f>
        <v>15178.349999999969</v>
      </c>
      <c r="K18">
        <v>403.61</v>
      </c>
    </row>
    <row r="19" spans="1:24" ht="15" thickBot="1" x14ac:dyDescent="0.35">
      <c r="A19" s="50"/>
      <c r="B19" s="51"/>
      <c r="C19" s="16"/>
      <c r="D19" s="17"/>
      <c r="E19" s="10"/>
      <c r="F19" s="10"/>
      <c r="G19" s="10"/>
      <c r="H19" s="6"/>
      <c r="I19" s="7"/>
    </row>
    <row r="20" spans="1:24" ht="15" thickBot="1" x14ac:dyDescent="0.35">
      <c r="A20" s="52" t="s">
        <v>18</v>
      </c>
      <c r="B20" s="53"/>
      <c r="C20" s="18">
        <f>C6+C8+C10+C12+C14+C16+C18</f>
        <v>-269460.36900000012</v>
      </c>
      <c r="D20" s="18">
        <f t="shared" ref="D20:I20" si="2">D6+D8+D10+D12+D14+D16+D18</f>
        <v>316996.37999999989</v>
      </c>
      <c r="E20" s="18">
        <f t="shared" si="2"/>
        <v>841309.29999999993</v>
      </c>
      <c r="F20" s="18">
        <f t="shared" si="2"/>
        <v>676433.61999999988</v>
      </c>
      <c r="G20" s="18">
        <f t="shared" si="2"/>
        <v>764481.43999999983</v>
      </c>
      <c r="H20" s="18">
        <f t="shared" si="2"/>
        <v>-104584.6890000001</v>
      </c>
      <c r="I20" s="18">
        <f t="shared" si="2"/>
        <v>393824.23999999993</v>
      </c>
      <c r="W20" s="76"/>
      <c r="X20" s="76"/>
    </row>
    <row r="21" spans="1:24" x14ac:dyDescent="0.3">
      <c r="A21" s="19"/>
      <c r="B21" s="20"/>
      <c r="C21" s="21"/>
      <c r="D21" s="21"/>
      <c r="E21" s="21"/>
      <c r="F21" s="21"/>
      <c r="G21" s="21"/>
      <c r="H21" s="21"/>
      <c r="I21" s="22"/>
    </row>
    <row r="22" spans="1:24" ht="29.25" customHeight="1" x14ac:dyDescent="0.3">
      <c r="A22" s="54" t="s">
        <v>19</v>
      </c>
      <c r="B22" s="55"/>
      <c r="C22" s="12"/>
      <c r="D22" s="12"/>
      <c r="E22" s="23"/>
      <c r="F22" s="23"/>
      <c r="G22" s="12"/>
      <c r="H22" s="12">
        <f>C22+E22-F22</f>
        <v>0</v>
      </c>
      <c r="I22" s="12">
        <f>D22+E22-G22</f>
        <v>0</v>
      </c>
    </row>
    <row r="23" spans="1:24" x14ac:dyDescent="0.3">
      <c r="A23" s="56" t="s">
        <v>18</v>
      </c>
      <c r="B23" s="57"/>
      <c r="C23" s="24">
        <f>C22</f>
        <v>0</v>
      </c>
      <c r="D23" s="24">
        <f t="shared" ref="D23:I23" si="3">D22</f>
        <v>0</v>
      </c>
      <c r="E23" s="24">
        <f t="shared" si="3"/>
        <v>0</v>
      </c>
      <c r="F23" s="24">
        <f t="shared" si="3"/>
        <v>0</v>
      </c>
      <c r="G23" s="24">
        <f t="shared" si="3"/>
        <v>0</v>
      </c>
      <c r="H23" s="24">
        <f t="shared" si="3"/>
        <v>0</v>
      </c>
      <c r="I23" s="24">
        <f t="shared" si="3"/>
        <v>0</v>
      </c>
    </row>
    <row r="24" spans="1:24" ht="15" thickBot="1" x14ac:dyDescent="0.35">
      <c r="A24" s="58"/>
      <c r="B24" s="59"/>
      <c r="C24" s="59"/>
      <c r="D24" s="59"/>
      <c r="E24" s="59"/>
      <c r="F24" s="59"/>
      <c r="G24" s="59"/>
      <c r="H24" s="59"/>
      <c r="I24" s="60"/>
    </row>
    <row r="25" spans="1:24" x14ac:dyDescent="0.3">
      <c r="A25" s="61" t="s">
        <v>20</v>
      </c>
      <c r="B25" s="62"/>
      <c r="C25" s="25">
        <v>-19073.790000000008</v>
      </c>
      <c r="D25" s="26">
        <v>44603.72000000003</v>
      </c>
      <c r="E25" s="27">
        <f t="shared" ref="E25:E28" si="4">J25+L25+N25</f>
        <v>50849.700000000004</v>
      </c>
      <c r="F25" s="23">
        <f>E25</f>
        <v>50849.700000000004</v>
      </c>
      <c r="G25" s="23">
        <f t="shared" ref="G25:G28" si="5">K25+M25+O25+Q25</f>
        <v>77590.259999999995</v>
      </c>
      <c r="H25" s="25">
        <f>C25+E25-F25</f>
        <v>-19073.790000000008</v>
      </c>
      <c r="I25" s="26">
        <f>D25+E25-G25</f>
        <v>17863.160000000047</v>
      </c>
      <c r="J25">
        <f>[1]Др.5!$H$17</f>
        <v>50849.700000000004</v>
      </c>
      <c r="K25">
        <f>[1]Др.5!$H$33</f>
        <v>77590.259999999995</v>
      </c>
    </row>
    <row r="26" spans="1:24" x14ac:dyDescent="0.3">
      <c r="A26" s="42" t="s">
        <v>21</v>
      </c>
      <c r="B26" s="43"/>
      <c r="C26" s="23">
        <v>-53725.259999999951</v>
      </c>
      <c r="D26" s="7">
        <v>33552.830000000045</v>
      </c>
      <c r="E26" s="6">
        <f t="shared" si="4"/>
        <v>35741.280000000006</v>
      </c>
      <c r="F26" s="6">
        <f>E26</f>
        <v>35741.280000000006</v>
      </c>
      <c r="G26" s="6">
        <f t="shared" si="5"/>
        <v>50856.45</v>
      </c>
      <c r="H26" s="23">
        <f>C26+E26-F26</f>
        <v>-53725.259999999951</v>
      </c>
      <c r="I26" s="7">
        <f>D26+E26-G26</f>
        <v>18437.660000000047</v>
      </c>
      <c r="J26">
        <f>[1]Др.5!$I$17</f>
        <v>35741.280000000006</v>
      </c>
      <c r="K26">
        <f>[1]Др.5!$I$33</f>
        <v>50856.45</v>
      </c>
    </row>
    <row r="27" spans="1:24" x14ac:dyDescent="0.3">
      <c r="A27" s="44" t="s">
        <v>22</v>
      </c>
      <c r="B27" s="45"/>
      <c r="C27" s="23">
        <v>0.24999999976716936</v>
      </c>
      <c r="D27" s="7">
        <v>239820.62000000011</v>
      </c>
      <c r="E27" s="6">
        <f t="shared" si="4"/>
        <v>651793.67000000004</v>
      </c>
      <c r="F27" s="6">
        <f>E27</f>
        <v>651793.67000000004</v>
      </c>
      <c r="G27" s="6">
        <f t="shared" si="5"/>
        <v>787478.2100000002</v>
      </c>
      <c r="H27" s="23">
        <f>C27+E27-F27</f>
        <v>0.24999999976716936</v>
      </c>
      <c r="I27" s="7">
        <f>D27+E27-G27</f>
        <v>104136.07999999996</v>
      </c>
      <c r="J27">
        <f>[1]Др.5!$J$17</f>
        <v>651793.67000000004</v>
      </c>
      <c r="K27">
        <f>[1]Др.5!$J$33</f>
        <v>787478.2100000002</v>
      </c>
    </row>
    <row r="28" spans="1:24" x14ac:dyDescent="0.3">
      <c r="A28" s="44" t="s">
        <v>23</v>
      </c>
      <c r="B28" s="45"/>
      <c r="C28" s="23">
        <v>0</v>
      </c>
      <c r="D28" s="7">
        <v>14346.649999999994</v>
      </c>
      <c r="E28" s="6">
        <f t="shared" si="4"/>
        <v>0</v>
      </c>
      <c r="F28" s="6"/>
      <c r="G28" s="6">
        <f t="shared" si="5"/>
        <v>11895.410000000003</v>
      </c>
      <c r="H28" s="23">
        <f>C28+E28-F28</f>
        <v>0</v>
      </c>
      <c r="I28" s="7">
        <f>D28+E28-G28</f>
        <v>2451.2399999999907</v>
      </c>
      <c r="K28">
        <f>[1]Др.5!$U$33</f>
        <v>11895.410000000003</v>
      </c>
    </row>
    <row r="29" spans="1:24" ht="15" thickBot="1" x14ac:dyDescent="0.35">
      <c r="A29" s="46"/>
      <c r="B29" s="47"/>
      <c r="C29" s="28">
        <v>0</v>
      </c>
      <c r="D29" s="28"/>
      <c r="E29" s="29"/>
      <c r="F29" s="29"/>
      <c r="G29" s="29"/>
      <c r="H29" s="30">
        <f>C29+E29-F29</f>
        <v>0</v>
      </c>
      <c r="I29" s="31"/>
    </row>
    <row r="30" spans="1:24" ht="15" thickBot="1" x14ac:dyDescent="0.35">
      <c r="A30" s="48" t="s">
        <v>18</v>
      </c>
      <c r="B30" s="49"/>
      <c r="C30" s="32">
        <f>C25+C26+C27+C28</f>
        <v>-72798.800000000192</v>
      </c>
      <c r="D30" s="32">
        <f t="shared" ref="D30:I30" si="6">D25+D26+D27+D28</f>
        <v>332323.82000000018</v>
      </c>
      <c r="E30" s="32">
        <f t="shared" si="6"/>
        <v>738384.65</v>
      </c>
      <c r="F30" s="32">
        <f t="shared" si="6"/>
        <v>738384.65</v>
      </c>
      <c r="G30" s="32">
        <f t="shared" si="6"/>
        <v>927820.33000000019</v>
      </c>
      <c r="H30" s="32">
        <f t="shared" si="6"/>
        <v>-72798.800000000192</v>
      </c>
      <c r="I30" s="32">
        <f t="shared" si="6"/>
        <v>142888.14000000004</v>
      </c>
    </row>
    <row r="31" spans="1:24" ht="15" thickBot="1" x14ac:dyDescent="0.35">
      <c r="A31" s="40" t="s">
        <v>24</v>
      </c>
      <c r="B31" s="41"/>
      <c r="C31" s="18">
        <f>C20+C23+C30</f>
        <v>-342259.16900000034</v>
      </c>
      <c r="D31" s="18">
        <f t="shared" ref="D31:I31" si="7">D20+D23+D30</f>
        <v>649320.20000000007</v>
      </c>
      <c r="E31" s="18">
        <f t="shared" si="7"/>
        <v>1579693.95</v>
      </c>
      <c r="F31" s="18">
        <f t="shared" si="7"/>
        <v>1414818.27</v>
      </c>
      <c r="G31" s="18">
        <f t="shared" si="7"/>
        <v>1692301.77</v>
      </c>
      <c r="H31" s="18">
        <f t="shared" si="7"/>
        <v>-177383.48900000029</v>
      </c>
      <c r="I31" s="18">
        <f t="shared" si="7"/>
        <v>536712.38</v>
      </c>
      <c r="J31" s="33">
        <f>J29+J28+J27+J26+J25+J18+J16+J14+J12+J10+J8+J6</f>
        <v>1498433.8199999998</v>
      </c>
      <c r="K31" s="33">
        <f t="shared" ref="K31:T31" si="8">K29+K28+K27+K26+K25+K18+K16+K14+K12+K10+K8+K6</f>
        <v>1652338.42</v>
      </c>
      <c r="L31" s="33">
        <f t="shared" si="8"/>
        <v>33874.5</v>
      </c>
      <c r="M31" s="33">
        <f t="shared" si="8"/>
        <v>30734.739999999998</v>
      </c>
      <c r="N31" s="33">
        <f t="shared" si="8"/>
        <v>156907.40999999997</v>
      </c>
      <c r="O31" s="33">
        <f t="shared" si="8"/>
        <v>0</v>
      </c>
      <c r="P31" s="33">
        <f t="shared" si="8"/>
        <v>9523.2000000000007</v>
      </c>
      <c r="Q31" s="33">
        <f t="shared" si="8"/>
        <v>9228.61</v>
      </c>
      <c r="R31" s="33">
        <f t="shared" si="8"/>
        <v>0</v>
      </c>
      <c r="S31" s="33">
        <f t="shared" si="8"/>
        <v>0</v>
      </c>
      <c r="T31" s="33">
        <f t="shared" si="8"/>
        <v>0</v>
      </c>
    </row>
    <row r="32" spans="1:24" s="35" customFormat="1" ht="60" customHeight="1" x14ac:dyDescent="0.3">
      <c r="A32" s="36" t="s">
        <v>25</v>
      </c>
      <c r="B32" s="37"/>
      <c r="C32" s="34">
        <v>39125</v>
      </c>
      <c r="D32" s="34">
        <v>1500</v>
      </c>
      <c r="E32" s="34">
        <f>E33+E34</f>
        <v>12000</v>
      </c>
      <c r="F32" s="34">
        <f>G32*0.125</f>
        <v>1562.5</v>
      </c>
      <c r="G32" s="34">
        <f>G33+G34</f>
        <v>12500</v>
      </c>
      <c r="H32" s="34">
        <f>C32+E32-F32</f>
        <v>49562.5</v>
      </c>
      <c r="I32" s="34">
        <f>I33+I34</f>
        <v>1000</v>
      </c>
      <c r="Q32" s="35">
        <f>9228.61</f>
        <v>9228.61</v>
      </c>
    </row>
    <row r="33" spans="1:9" s="35" customFormat="1" ht="23.25" customHeight="1" x14ac:dyDescent="0.3">
      <c r="A33" s="38" t="s">
        <v>26</v>
      </c>
      <c r="B33" s="39"/>
      <c r="C33" s="12"/>
      <c r="D33" s="34">
        <v>500</v>
      </c>
      <c r="E33" s="34">
        <v>6000</v>
      </c>
      <c r="F33" s="34"/>
      <c r="G33" s="34">
        <v>6000</v>
      </c>
      <c r="H33" s="12"/>
      <c r="I33" s="34">
        <f>D33+E33-G33</f>
        <v>500</v>
      </c>
    </row>
    <row r="34" spans="1:9" ht="23.25" customHeight="1" thickBot="1" x14ac:dyDescent="0.35">
      <c r="A34" s="38" t="s">
        <v>27</v>
      </c>
      <c r="B34" s="39"/>
      <c r="C34" s="12"/>
      <c r="D34" s="34">
        <v>1000</v>
      </c>
      <c r="E34" s="34">
        <v>6000</v>
      </c>
      <c r="F34" s="34"/>
      <c r="G34" s="34">
        <v>6500</v>
      </c>
      <c r="H34" s="12"/>
      <c r="I34" s="34">
        <f>D34+E34-G34</f>
        <v>500</v>
      </c>
    </row>
    <row r="35" spans="1:9" ht="15" thickBot="1" x14ac:dyDescent="0.35">
      <c r="A35" s="40" t="s">
        <v>28</v>
      </c>
      <c r="B35" s="41"/>
      <c r="C35" s="18">
        <f>C31+C32</f>
        <v>-303134.16900000034</v>
      </c>
      <c r="D35" s="18">
        <f t="shared" ref="D35:I35" si="9">D31+D32</f>
        <v>650820.20000000007</v>
      </c>
      <c r="E35" s="18">
        <f t="shared" si="9"/>
        <v>1591693.95</v>
      </c>
      <c r="F35" s="18">
        <f t="shared" si="9"/>
        <v>1416380.77</v>
      </c>
      <c r="G35" s="18">
        <f t="shared" si="9"/>
        <v>1704801.77</v>
      </c>
      <c r="H35" s="18">
        <f t="shared" si="9"/>
        <v>-127820.98900000029</v>
      </c>
      <c r="I35" s="18">
        <f t="shared" si="9"/>
        <v>537712.38</v>
      </c>
    </row>
  </sheetData>
  <mergeCells count="34">
    <mergeCell ref="A12:B12"/>
    <mergeCell ref="A1:I1"/>
    <mergeCell ref="A2:I2"/>
    <mergeCell ref="A3:B3"/>
    <mergeCell ref="A4:B4"/>
    <mergeCell ref="A5:I5"/>
    <mergeCell ref="A6:B6"/>
    <mergeCell ref="A7:B7"/>
    <mergeCell ref="A8:B8"/>
    <mergeCell ref="A9:B9"/>
    <mergeCell ref="A10:B10"/>
    <mergeCell ref="A11:B11"/>
    <mergeCell ref="A25:B25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I24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2020-05-13T11:23:09Z</dcterms:created>
  <dcterms:modified xsi:type="dcterms:W3CDTF">2020-05-13T11:51:48Z</dcterms:modified>
</cp:coreProperties>
</file>