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 2019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I41" i="1" l="1"/>
  <c r="I40" i="1"/>
  <c r="G39" i="1"/>
  <c r="F39" i="1" s="1"/>
  <c r="E39" i="1"/>
  <c r="H39" i="1" s="1"/>
  <c r="D37" i="1"/>
  <c r="C37" i="1"/>
  <c r="H36" i="1"/>
  <c r="M35" i="1"/>
  <c r="G35" i="1" s="1"/>
  <c r="E35" i="1"/>
  <c r="M34" i="1"/>
  <c r="G34" i="1"/>
  <c r="I34" i="1" s="1"/>
  <c r="E34" i="1"/>
  <c r="H34" i="1" s="1"/>
  <c r="M33" i="1"/>
  <c r="G33" i="1" s="1"/>
  <c r="E33" i="1"/>
  <c r="I33" i="1" s="1"/>
  <c r="M32" i="1"/>
  <c r="L32" i="1"/>
  <c r="E32" i="1" s="1"/>
  <c r="G32" i="1"/>
  <c r="F30" i="1"/>
  <c r="D30" i="1"/>
  <c r="C30" i="1"/>
  <c r="M29" i="1"/>
  <c r="L29" i="1"/>
  <c r="G29" i="1"/>
  <c r="G30" i="1" s="1"/>
  <c r="E29" i="1"/>
  <c r="I29" i="1" s="1"/>
  <c r="I30" i="1" s="1"/>
  <c r="F27" i="1"/>
  <c r="D27" i="1"/>
  <c r="D38" i="1" s="1"/>
  <c r="D42" i="1" s="1"/>
  <c r="C27" i="1"/>
  <c r="C38" i="1" s="1"/>
  <c r="C42" i="1" s="1"/>
  <c r="M18" i="1"/>
  <c r="K18" i="1"/>
  <c r="G18" i="1"/>
  <c r="I18" i="1" s="1"/>
  <c r="E18" i="1"/>
  <c r="H18" i="1" s="1"/>
  <c r="N16" i="1"/>
  <c r="M16" i="1"/>
  <c r="L16" i="1"/>
  <c r="K16" i="1"/>
  <c r="G16" i="1"/>
  <c r="E16" i="1"/>
  <c r="H16" i="1" s="1"/>
  <c r="M14" i="1"/>
  <c r="L14" i="1"/>
  <c r="K14" i="1"/>
  <c r="G14" i="1"/>
  <c r="E14" i="1"/>
  <c r="I14" i="1" s="1"/>
  <c r="M12" i="1"/>
  <c r="L12" i="1"/>
  <c r="E12" i="1" s="1"/>
  <c r="K12" i="1"/>
  <c r="G12" i="1"/>
  <c r="M10" i="1"/>
  <c r="L10" i="1"/>
  <c r="G10" i="1"/>
  <c r="E10" i="1"/>
  <c r="H10" i="1" s="1"/>
  <c r="N8" i="1"/>
  <c r="M8" i="1"/>
  <c r="L8" i="1"/>
  <c r="G8" i="1"/>
  <c r="E8" i="1"/>
  <c r="I8" i="1" s="1"/>
  <c r="M6" i="1"/>
  <c r="M38" i="1" s="1"/>
  <c r="L6" i="1"/>
  <c r="L38" i="1" s="1"/>
  <c r="G6" i="1"/>
  <c r="G27" i="1" s="1"/>
  <c r="E6" i="1"/>
  <c r="G38" i="1" l="1"/>
  <c r="G42" i="1" s="1"/>
  <c r="H12" i="1"/>
  <c r="I12" i="1"/>
  <c r="I32" i="1"/>
  <c r="E37" i="1"/>
  <c r="F32" i="1"/>
  <c r="F37" i="1" s="1"/>
  <c r="E27" i="1"/>
  <c r="F38" i="1"/>
  <c r="F42" i="1" s="1"/>
  <c r="G37" i="1"/>
  <c r="I35" i="1"/>
  <c r="H6" i="1"/>
  <c r="H8" i="1"/>
  <c r="I10" i="1"/>
  <c r="H14" i="1"/>
  <c r="I16" i="1"/>
  <c r="H29" i="1"/>
  <c r="H30" i="1" s="1"/>
  <c r="E30" i="1"/>
  <c r="H33" i="1"/>
  <c r="H35" i="1"/>
  <c r="I39" i="1"/>
  <c r="I6" i="1"/>
  <c r="I27" i="1" l="1"/>
  <c r="H27" i="1"/>
  <c r="E38" i="1"/>
  <c r="E42" i="1" s="1"/>
  <c r="H32" i="1"/>
  <c r="H37" i="1" s="1"/>
  <c r="I37" i="1"/>
  <c r="H38" i="1" l="1"/>
  <c r="H42" i="1" s="1"/>
  <c r="I38" i="1"/>
  <c r="I42" i="1" s="1"/>
</calcChain>
</file>

<file path=xl/sharedStrings.xml><?xml version="1.0" encoding="utf-8"?>
<sst xmlns="http://schemas.openxmlformats.org/spreadsheetml/2006/main" count="30" uniqueCount="28">
  <si>
    <t>Информация о состоянии лицевого счета  д.№ 11 по ул. Бондарева</t>
  </si>
  <si>
    <t>за период 01.01.2019-31.12.2019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</si>
  <si>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</si>
  <si>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</si>
  <si>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</si>
  <si>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</si>
  <si>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</si>
  <si>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</si>
  <si>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</si>
  <si>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</si>
  <si>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- 4595,6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</si>
  <si>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</si>
  <si>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</si>
  <si>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</si>
  <si>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</si>
  <si>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</si>
  <si>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</si>
  <si>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</si>
  <si>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</si>
  <si>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</si>
  <si>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</si>
  <si>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</si>
  <si>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</si>
  <si>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</si>
  <si>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</si>
  <si>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</si>
  <si>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ООО "ТТК"</t>
  </si>
  <si>
    <t>ВСЕГО по дому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</si>
</sst>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0000FF"/>
      <name val="Arial"/>
      <family val="2"/>
      <charset val="204"/>
    </font>
    <font>
      <i/>
      <sz val="10"/>
      <name val="Arial Cyr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4" fillId="10" borderId="36" applyNumberFormat="0" applyAlignment="0" applyProtection="0"/>
    <xf numFmtId="0" fontId="15" fillId="23" borderId="37" applyNumberFormat="0" applyAlignment="0" applyProtection="0"/>
    <xf numFmtId="0" fontId="16" fillId="23" borderId="36" applyNumberFormat="0" applyAlignment="0" applyProtection="0"/>
    <xf numFmtId="44" fontId="1" fillId="0" borderId="0" applyFont="0" applyFill="0" applyBorder="0" applyAlignment="0" applyProtection="0"/>
    <xf numFmtId="0" fontId="17" fillId="0" borderId="38" applyNumberFormat="0" applyFill="0" applyAlignment="0" applyProtection="0"/>
    <xf numFmtId="0" fontId="18" fillId="0" borderId="39" applyNumberFormat="0" applyFill="0" applyAlignment="0" applyProtection="0"/>
    <xf numFmtId="0" fontId="19" fillId="0" borderId="4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41" applyNumberFormat="0" applyFill="0" applyAlignment="0" applyProtection="0"/>
    <xf numFmtId="0" fontId="21" fillId="24" borderId="42" applyNumberFormat="0" applyAlignment="0" applyProtection="0"/>
    <xf numFmtId="0" fontId="22" fillId="0" borderId="0" applyNumberFormat="0" applyFill="0" applyBorder="0" applyAlignment="0" applyProtection="0"/>
    <xf numFmtId="0" fontId="23" fillId="25" borderId="0" applyNumberFormat="0" applyBorder="0" applyAlignment="0" applyProtection="0"/>
    <xf numFmtId="0" fontId="24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1" fillId="26" borderId="43" applyNumberFormat="0" applyFont="0" applyAlignment="0" applyProtection="0"/>
    <xf numFmtId="0" fontId="1" fillId="26" borderId="43" applyNumberFormat="0" applyFont="0" applyAlignment="0" applyProtection="0"/>
    <xf numFmtId="0" fontId="26" fillId="0" borderId="44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</cellStyleXfs>
  <cellXfs count="94">
    <xf numFmtId="0" fontId="0" fillId="0" borderId="0" xfId="0"/>
    <xf numFmtId="0" fontId="1" fillId="0" borderId="0" xfId="1"/>
    <xf numFmtId="4" fontId="3" fillId="0" borderId="0" xfId="1" applyNumberFormat="1" applyFont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right" wrapText="1"/>
    </xf>
    <xf numFmtId="4" fontId="8" fillId="0" borderId="0" xfId="1" applyNumberFormat="1" applyFont="1" applyAlignment="1">
      <alignment horizontal="center" wrapText="1"/>
    </xf>
    <xf numFmtId="3" fontId="8" fillId="0" borderId="11" xfId="1" applyNumberFormat="1" applyFont="1" applyBorder="1" applyAlignment="1">
      <alignment horizontal="center"/>
    </xf>
    <xf numFmtId="3" fontId="8" fillId="0" borderId="10" xfId="1" applyNumberFormat="1" applyFont="1" applyBorder="1" applyAlignment="1">
      <alignment horizontal="center"/>
    </xf>
    <xf numFmtId="1" fontId="8" fillId="0" borderId="11" xfId="1" applyNumberFormat="1" applyFont="1" applyBorder="1" applyAlignment="1">
      <alignment horizontal="center"/>
    </xf>
    <xf numFmtId="2" fontId="8" fillId="0" borderId="0" xfId="1" applyNumberFormat="1" applyFont="1"/>
    <xf numFmtId="0" fontId="8" fillId="0" borderId="0" xfId="1" applyFont="1" applyFill="1" applyBorder="1" applyAlignment="1">
      <alignment horizontal="center" wrapText="1"/>
    </xf>
    <xf numFmtId="4" fontId="8" fillId="0" borderId="0" xfId="1" applyNumberFormat="1" applyFont="1" applyFill="1" applyBorder="1" applyAlignment="1">
      <alignment horizontal="center" wrapText="1"/>
    </xf>
    <xf numFmtId="3" fontId="8" fillId="0" borderId="12" xfId="1" applyNumberFormat="1" applyFont="1" applyBorder="1" applyAlignment="1">
      <alignment horizontal="center"/>
    </xf>
    <xf numFmtId="1" fontId="8" fillId="0" borderId="0" xfId="1" applyNumberFormat="1" applyFont="1"/>
    <xf numFmtId="4" fontId="8" fillId="0" borderId="0" xfId="1" applyNumberFormat="1" applyFont="1" applyAlignment="1">
      <alignment horizontal="center"/>
    </xf>
    <xf numFmtId="0" fontId="8" fillId="0" borderId="0" xfId="1" applyFont="1"/>
    <xf numFmtId="3" fontId="6" fillId="0" borderId="13" xfId="1" applyNumberFormat="1" applyFont="1" applyBorder="1" applyAlignment="1">
      <alignment horizontal="center"/>
    </xf>
    <xf numFmtId="3" fontId="6" fillId="0" borderId="10" xfId="1" applyNumberFormat="1" applyFont="1" applyBorder="1" applyAlignment="1">
      <alignment horizontal="center"/>
    </xf>
    <xf numFmtId="1" fontId="6" fillId="0" borderId="13" xfId="1" applyNumberFormat="1" applyFont="1" applyBorder="1" applyAlignment="1">
      <alignment horizontal="center"/>
    </xf>
    <xf numFmtId="1" fontId="8" fillId="0" borderId="13" xfId="1" applyNumberFormat="1" applyFont="1" applyBorder="1" applyAlignment="1">
      <alignment horizontal="center"/>
    </xf>
    <xf numFmtId="3" fontId="8" fillId="0" borderId="13" xfId="1" applyNumberFormat="1" applyFont="1" applyBorder="1" applyAlignment="1">
      <alignment horizontal="center"/>
    </xf>
    <xf numFmtId="3" fontId="8" fillId="2" borderId="10" xfId="1" applyNumberFormat="1" applyFont="1" applyFill="1" applyBorder="1" applyAlignment="1">
      <alignment horizontal="center"/>
    </xf>
    <xf numFmtId="3" fontId="8" fillId="2" borderId="13" xfId="1" applyNumberFormat="1" applyFont="1" applyFill="1" applyBorder="1" applyAlignment="1">
      <alignment horizontal="center"/>
    </xf>
    <xf numFmtId="4" fontId="11" fillId="0" borderId="0" xfId="0" applyNumberFormat="1" applyFont="1" applyAlignment="1">
      <alignment horizontal="center"/>
    </xf>
    <xf numFmtId="3" fontId="6" fillId="0" borderId="12" xfId="1" applyNumberFormat="1" applyFont="1" applyBorder="1" applyAlignment="1">
      <alignment horizontal="center"/>
    </xf>
    <xf numFmtId="2" fontId="6" fillId="0" borderId="0" xfId="1" applyNumberFormat="1" applyFont="1" applyFill="1" applyBorder="1"/>
    <xf numFmtId="3" fontId="6" fillId="0" borderId="17" xfId="1" applyNumberFormat="1" applyFont="1" applyBorder="1" applyAlignment="1">
      <alignment horizontal="center"/>
    </xf>
    <xf numFmtId="3" fontId="6" fillId="0" borderId="18" xfId="1" applyNumberFormat="1" applyFont="1" applyBorder="1" applyAlignment="1">
      <alignment horizontal="center"/>
    </xf>
    <xf numFmtId="1" fontId="6" fillId="0" borderId="17" xfId="1" applyNumberFormat="1" applyFont="1" applyBorder="1" applyAlignment="1">
      <alignment horizontal="center"/>
    </xf>
    <xf numFmtId="3" fontId="2" fillId="3" borderId="19" xfId="1" applyNumberFormat="1" applyFont="1" applyFill="1" applyBorder="1" applyAlignment="1">
      <alignment horizontal="center"/>
    </xf>
    <xf numFmtId="0" fontId="2" fillId="4" borderId="4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3" fontId="2" fillId="4" borderId="5" xfId="1" applyNumberFormat="1" applyFont="1" applyFill="1" applyBorder="1" applyAlignment="1">
      <alignment horizontal="center"/>
    </xf>
    <xf numFmtId="3" fontId="2" fillId="4" borderId="21" xfId="1" applyNumberFormat="1" applyFont="1" applyFill="1" applyBorder="1" applyAlignment="1">
      <alignment horizontal="center"/>
    </xf>
    <xf numFmtId="3" fontId="2" fillId="3" borderId="13" xfId="1" applyNumberFormat="1" applyFont="1" applyFill="1" applyBorder="1" applyAlignment="1">
      <alignment horizontal="center"/>
    </xf>
    <xf numFmtId="3" fontId="8" fillId="0" borderId="27" xfId="1" applyNumberFormat="1" applyFont="1" applyBorder="1" applyAlignment="1">
      <alignment horizontal="center"/>
    </xf>
    <xf numFmtId="1" fontId="8" fillId="0" borderId="27" xfId="1" applyNumberFormat="1" applyFont="1" applyBorder="1" applyAlignment="1">
      <alignment horizontal="center"/>
    </xf>
    <xf numFmtId="3" fontId="8" fillId="0" borderId="28" xfId="1" applyNumberFormat="1" applyFont="1" applyBorder="1" applyAlignment="1">
      <alignment horizontal="center"/>
    </xf>
    <xf numFmtId="3" fontId="6" fillId="0" borderId="30" xfId="1" applyNumberFormat="1" applyFont="1" applyBorder="1" applyAlignment="1">
      <alignment horizontal="center"/>
    </xf>
    <xf numFmtId="3" fontId="8" fillId="0" borderId="30" xfId="1" applyNumberFormat="1" applyFont="1" applyBorder="1" applyAlignment="1">
      <alignment horizontal="center"/>
    </xf>
    <xf numFmtId="3" fontId="6" fillId="0" borderId="31" xfId="1" applyNumberFormat="1" applyFont="1" applyBorder="1" applyAlignment="1">
      <alignment horizontal="center"/>
    </xf>
    <xf numFmtId="3" fontId="2" fillId="3" borderId="33" xfId="1" applyNumberFormat="1" applyFont="1" applyFill="1" applyBorder="1" applyAlignment="1">
      <alignment horizontal="center"/>
    </xf>
    <xf numFmtId="3" fontId="8" fillId="4" borderId="13" xfId="1" applyNumberFormat="1" applyFont="1" applyFill="1" applyBorder="1" applyAlignment="1">
      <alignment horizontal="center"/>
    </xf>
    <xf numFmtId="0" fontId="3" fillId="0" borderId="0" xfId="1" applyFont="1"/>
    <xf numFmtId="0" fontId="11" fillId="0" borderId="0" xfId="0" applyFont="1"/>
    <xf numFmtId="0" fontId="2" fillId="3" borderId="32" xfId="1" applyFont="1" applyFill="1" applyBorder="1" applyAlignment="1">
      <alignment horizontal="center"/>
    </xf>
    <xf numFmtId="0" fontId="2" fillId="3" borderId="33" xfId="1" applyFont="1" applyFill="1" applyBorder="1" applyAlignment="1">
      <alignment horizontal="center"/>
    </xf>
    <xf numFmtId="0" fontId="2" fillId="3" borderId="19" xfId="1" applyFont="1" applyFill="1" applyBorder="1" applyAlignment="1">
      <alignment horizontal="left"/>
    </xf>
    <xf numFmtId="0" fontId="2" fillId="3" borderId="20" xfId="1" applyFont="1" applyFill="1" applyBorder="1" applyAlignment="1">
      <alignment horizontal="left"/>
    </xf>
    <xf numFmtId="0" fontId="8" fillId="4" borderId="34" xfId="1" applyFont="1" applyFill="1" applyBorder="1" applyAlignment="1">
      <alignment horizontal="center" wrapText="1"/>
    </xf>
    <xf numFmtId="0" fontId="8" fillId="4" borderId="35" xfId="1" applyFont="1" applyFill="1" applyBorder="1" applyAlignment="1">
      <alignment horizontal="center" wrapText="1"/>
    </xf>
    <xf numFmtId="0" fontId="8" fillId="4" borderId="13" xfId="1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2" fillId="0" borderId="24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5" xfId="1" applyFont="1" applyBorder="1" applyAlignment="1">
      <alignment horizontal="center"/>
    </xf>
    <xf numFmtId="0" fontId="8" fillId="0" borderId="26" xfId="1" applyFont="1" applyBorder="1" applyAlignment="1">
      <alignment horizontal="left" wrapText="1"/>
    </xf>
    <xf numFmtId="0" fontId="8" fillId="0" borderId="27" xfId="1" applyFont="1" applyBorder="1" applyAlignment="1">
      <alignment horizontal="left" wrapText="1"/>
    </xf>
    <xf numFmtId="0" fontId="8" fillId="0" borderId="14" xfId="1" applyFont="1" applyBorder="1" applyAlignment="1">
      <alignment horizontal="left" wrapText="1"/>
    </xf>
    <xf numFmtId="0" fontId="8" fillId="0" borderId="13" xfId="1" applyFont="1" applyBorder="1" applyAlignment="1">
      <alignment horizontal="left" wrapText="1"/>
    </xf>
    <xf numFmtId="0" fontId="8" fillId="0" borderId="14" xfId="1" applyFont="1" applyBorder="1" applyAlignment="1">
      <alignment horizontal="left"/>
    </xf>
    <xf numFmtId="0" fontId="8" fillId="0" borderId="13" xfId="1" applyFont="1" applyBorder="1" applyAlignment="1">
      <alignment horizontal="left"/>
    </xf>
    <xf numFmtId="0" fontId="6" fillId="0" borderId="29" xfId="1" applyFont="1" applyBorder="1" applyAlignment="1">
      <alignment horizontal="left"/>
    </xf>
    <xf numFmtId="0" fontId="6" fillId="0" borderId="30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8" fillId="0" borderId="12" xfId="1" applyFont="1" applyBorder="1" applyAlignment="1">
      <alignment horizontal="left"/>
    </xf>
    <xf numFmtId="0" fontId="6" fillId="0" borderId="15" xfId="1" applyFont="1" applyBorder="1" applyAlignment="1">
      <alignment horizontal="left"/>
    </xf>
    <xf numFmtId="0" fontId="6" fillId="0" borderId="16" xfId="1" applyFont="1" applyBorder="1" applyAlignment="1">
      <alignment horizontal="left"/>
    </xf>
    <xf numFmtId="0" fontId="2" fillId="3" borderId="19" xfId="1" applyFont="1" applyFill="1" applyBorder="1" applyAlignment="1">
      <alignment horizontal="center"/>
    </xf>
    <xf numFmtId="0" fontId="2" fillId="3" borderId="20" xfId="1" applyFont="1" applyFill="1" applyBorder="1" applyAlignment="1">
      <alignment horizontal="center"/>
    </xf>
    <xf numFmtId="0" fontId="8" fillId="0" borderId="22" xfId="1" applyFont="1" applyBorder="1" applyAlignment="1">
      <alignment horizontal="left" wrapText="1"/>
    </xf>
    <xf numFmtId="0" fontId="8" fillId="0" borderId="23" xfId="1" applyFont="1" applyBorder="1" applyAlignment="1">
      <alignment horizontal="left" wrapText="1"/>
    </xf>
    <xf numFmtId="0" fontId="2" fillId="3" borderId="13" xfId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9" xfId="1" applyFont="1" applyBorder="1" applyAlignment="1">
      <alignment horizontal="left"/>
    </xf>
    <xf numFmtId="0" fontId="8" fillId="0" borderId="10" xfId="1" applyFont="1" applyBorder="1" applyAlignment="1">
      <alignment horizontal="left"/>
    </xf>
    <xf numFmtId="0" fontId="8" fillId="0" borderId="6" xfId="1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right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3" fontId="0" fillId="0" borderId="0" xfId="0" applyNumberForma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3;&#1100;&#1079;&#1086;&#1074;&#1072;&#1090;&#1077;&#1083;&#1080;/&#1055;&#1086;&#1083;&#1100;&#1079;&#1086;&#1074;&#1072;&#1090;&#1077;&#1083;&#1100;/Documents/&#1056;&#1050;&#1062;%20&#1086;&#1090;&#1095;&#1077;&#1090;&#1099;/&#1054;&#1054;&#1054;%20&#1059;&#1050;%20&#1069;&#1090;&#1072;&#1083;&#1086;&#1085;%202019%20(&#1075;&#1086;&#1076;)%20+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1"/>
      <sheetName val="Бон11"/>
      <sheetName val="Бон15"/>
      <sheetName val="Вяйн.8"/>
      <sheetName val="Гор.14"/>
      <sheetName val="Др.11"/>
      <sheetName val="Др.5"/>
      <sheetName val="Др.6"/>
      <sheetName val="Др.7"/>
      <sheetName val="Др.9"/>
      <sheetName val="Жел.10"/>
      <sheetName val="Жел.12"/>
      <sheetName val="Жел.14"/>
      <sheetName val="Жел.18"/>
      <sheetName val="Жел.20"/>
      <sheetName val="Жел.22"/>
      <sheetName val="Зел.15"/>
      <sheetName val="Зел.6"/>
      <sheetName val="Кар.75"/>
      <sheetName val="Кир10"/>
      <sheetName val="Кир.13"/>
      <sheetName val="Комс.5"/>
      <sheetName val="Лен22"/>
      <sheetName val="лен24"/>
      <sheetName val="маяк7"/>
      <sheetName val="Маяк8"/>
      <sheetName val="Маяк9"/>
      <sheetName val="Пер14а"/>
      <sheetName val="Поб.13"/>
      <sheetName val="Пуш2"/>
      <sheetName val="Сад28"/>
      <sheetName val="Сов.19"/>
      <sheetName val="Фан.т.7а"/>
      <sheetName val="Шв9"/>
      <sheetName val="Свод2"/>
      <sheetName val="Хш13"/>
      <sheetName val="Хш14"/>
      <sheetName val="Хш22"/>
      <sheetName val="свод3"/>
      <sheetName val="40лет4"/>
      <sheetName val="Гаг21"/>
      <sheetName val="Цен.1"/>
      <sheetName val="Цент2"/>
      <sheetName val="Цент.3"/>
      <sheetName val="Лист2"/>
    </sheetNames>
    <sheetDataSet>
      <sheetData sheetId="0"/>
      <sheetData sheetId="1">
        <row r="17">
          <cell r="C17">
            <v>729449.88000000012</v>
          </cell>
          <cell r="F17">
            <v>369892.31999999995</v>
          </cell>
          <cell r="H17">
            <v>634.53</v>
          </cell>
          <cell r="K17">
            <v>159554.85000000003</v>
          </cell>
          <cell r="O17">
            <v>210910.36000000002</v>
          </cell>
          <cell r="P17">
            <v>32967.39</v>
          </cell>
          <cell r="Q17">
            <v>19192.05</v>
          </cell>
          <cell r="T17">
            <v>12626.720000000001</v>
          </cell>
        </row>
        <row r="33">
          <cell r="C33">
            <v>716936.55999999994</v>
          </cell>
          <cell r="F33">
            <v>366729.17000000004</v>
          </cell>
          <cell r="H33">
            <v>21441.170000000002</v>
          </cell>
          <cell r="I33">
            <v>14202.59</v>
          </cell>
          <cell r="J33">
            <v>41054.9</v>
          </cell>
          <cell r="K33">
            <v>156951.65000000002</v>
          </cell>
          <cell r="M33">
            <v>2003.3999999999999</v>
          </cell>
          <cell r="N33">
            <v>434.09999999999991</v>
          </cell>
          <cell r="O33">
            <v>148724.82999999999</v>
          </cell>
          <cell r="P33">
            <v>33687.170000000006</v>
          </cell>
          <cell r="Q33">
            <v>18575.030000000002</v>
          </cell>
          <cell r="T33">
            <v>12050.83</v>
          </cell>
          <cell r="U33">
            <v>128.28</v>
          </cell>
        </row>
      </sheetData>
      <sheetData sheetId="2"/>
      <sheetData sheetId="3"/>
      <sheetData sheetId="4"/>
      <sheetData sheetId="5"/>
      <sheetData sheetId="6">
        <row r="17">
          <cell r="C17">
            <v>368880.08999999991</v>
          </cell>
        </row>
      </sheetData>
      <sheetData sheetId="7"/>
      <sheetData sheetId="8"/>
      <sheetData sheetId="9">
        <row r="17">
          <cell r="C17">
            <v>491354.5500000001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7">
          <cell r="C17">
            <v>179614.68000000005</v>
          </cell>
        </row>
      </sheetData>
      <sheetData sheetId="28"/>
      <sheetData sheetId="29"/>
      <sheetData sheetId="30">
        <row r="17">
          <cell r="C17">
            <v>291944.82999999996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42"/>
  <sheetViews>
    <sheetView tabSelected="1" workbookViewId="0">
      <selection activeCell="Q29" sqref="Q29"/>
    </sheetView>
  </sheetViews>
  <sheetFormatPr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0" width="9.6640625" hidden="1" customWidth="1"/>
    <col min="11" max="11" width="0" hidden="1" customWidth="1"/>
    <col min="12" max="12" width="13.5546875" style="28" hidden="1" customWidth="1"/>
    <col min="13" max="13" width="13.33203125" hidden="1" customWidth="1"/>
    <col min="14" max="16" width="0" hidden="1" customWidth="1"/>
  </cols>
  <sheetData>
    <row r="1" spans="1:15" x14ac:dyDescent="0.3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1"/>
      <c r="K1" s="1"/>
      <c r="L1" s="2"/>
      <c r="M1" s="1"/>
      <c r="N1" s="1"/>
    </row>
    <row r="2" spans="1:15" ht="15" thickBot="1" x14ac:dyDescent="0.3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1"/>
      <c r="K2" s="1"/>
      <c r="L2" s="2"/>
      <c r="M2" s="1"/>
      <c r="N2" s="1"/>
    </row>
    <row r="3" spans="1:15" ht="48.6" thickBot="1" x14ac:dyDescent="0.35">
      <c r="A3" s="85" t="s">
        <v>2</v>
      </c>
      <c r="B3" s="86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1"/>
      <c r="K3" s="87"/>
      <c r="L3" s="87"/>
      <c r="M3" s="1"/>
      <c r="N3" s="1"/>
    </row>
    <row r="4" spans="1:15" x14ac:dyDescent="0.3">
      <c r="A4" s="88">
        <v>1</v>
      </c>
      <c r="B4" s="89"/>
      <c r="C4" s="5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7">
        <v>8</v>
      </c>
      <c r="J4" s="8"/>
      <c r="K4" s="9"/>
      <c r="L4" s="10"/>
      <c r="M4" s="1"/>
      <c r="N4" s="1"/>
    </row>
    <row r="5" spans="1:15" x14ac:dyDescent="0.3">
      <c r="A5" s="90" t="s">
        <v>10</v>
      </c>
      <c r="B5" s="91"/>
      <c r="C5" s="91"/>
      <c r="D5" s="91"/>
      <c r="E5" s="91"/>
      <c r="F5" s="91"/>
      <c r="G5" s="91"/>
      <c r="H5" s="91"/>
      <c r="I5" s="92"/>
      <c r="J5" s="8"/>
      <c r="K5" s="9"/>
      <c r="L5" s="10"/>
      <c r="M5" s="1"/>
      <c r="N5" s="1"/>
    </row>
    <row r="6" spans="1:15" x14ac:dyDescent="0.3">
      <c r="A6" s="80" t="s">
        <v>11</v>
      </c>
      <c r="B6" s="81"/>
      <c r="C6" s="11">
        <v>-31244.280000000261</v>
      </c>
      <c r="D6" s="12">
        <v>107026.49999999977</v>
      </c>
      <c r="E6" s="13">
        <f>L6+N6</f>
        <v>731996.50000000012</v>
      </c>
      <c r="F6" s="13">
        <v>732277.36</v>
      </c>
      <c r="G6" s="11">
        <f>M6+O6</f>
        <v>718568.99999999988</v>
      </c>
      <c r="H6" s="11">
        <f>C6+E6-F6</f>
        <v>-31525.14000000013</v>
      </c>
      <c r="I6" s="12">
        <f>D6+E6-G6</f>
        <v>120454</v>
      </c>
      <c r="J6" s="14"/>
      <c r="K6" s="15"/>
      <c r="L6" s="16">
        <f>[1]Бон11!$C$17</f>
        <v>729449.88000000012</v>
      </c>
      <c r="M6" s="15">
        <f>[1]Бон11!$C$33</f>
        <v>716936.55999999994</v>
      </c>
      <c r="N6" s="15">
        <v>2546.62</v>
      </c>
      <c r="O6">
        <v>1632.44</v>
      </c>
    </row>
    <row r="7" spans="1:15" x14ac:dyDescent="0.3">
      <c r="A7" s="82"/>
      <c r="B7" s="83"/>
      <c r="C7" s="11"/>
      <c r="D7" s="17"/>
      <c r="E7" s="13"/>
      <c r="F7" s="13"/>
      <c r="G7" s="11"/>
      <c r="H7" s="11"/>
      <c r="I7" s="17"/>
      <c r="J7" s="14"/>
      <c r="K7" s="15"/>
      <c r="L7" s="16"/>
      <c r="M7" s="15"/>
      <c r="N7" s="15"/>
    </row>
    <row r="8" spans="1:15" x14ac:dyDescent="0.3">
      <c r="A8" s="82" t="s">
        <v>12</v>
      </c>
      <c r="B8" s="83"/>
      <c r="C8" s="11">
        <v>-960744.58000000007</v>
      </c>
      <c r="D8" s="12">
        <v>54520.849999999919</v>
      </c>
      <c r="E8" s="13">
        <f>L8+N8</f>
        <v>370598.39999999997</v>
      </c>
      <c r="F8" s="13">
        <v>54188</v>
      </c>
      <c r="G8" s="11">
        <f>M8+O8</f>
        <v>366729.17000000004</v>
      </c>
      <c r="H8" s="11">
        <f>C8+E8-F8</f>
        <v>-644334.18000000017</v>
      </c>
      <c r="I8" s="12">
        <f>D8+E8-G8</f>
        <v>58390.079999999842</v>
      </c>
      <c r="J8" s="14"/>
      <c r="K8" s="18"/>
      <c r="L8" s="19">
        <f>[1]Бон11!$F$17</f>
        <v>369892.31999999995</v>
      </c>
      <c r="M8" s="20">
        <f>[1]Бон11!$F$33</f>
        <v>366729.17000000004</v>
      </c>
      <c r="N8" s="20">
        <f>84.34+621.74</f>
        <v>706.08</v>
      </c>
    </row>
    <row r="9" spans="1:15" x14ac:dyDescent="0.3">
      <c r="A9" s="69"/>
      <c r="B9" s="70"/>
      <c r="C9" s="21"/>
      <c r="D9" s="22"/>
      <c r="E9" s="23"/>
      <c r="F9" s="23"/>
      <c r="G9" s="21"/>
      <c r="H9" s="21"/>
      <c r="I9" s="22"/>
      <c r="J9" s="1"/>
      <c r="K9" s="1"/>
      <c r="L9" s="2"/>
      <c r="M9" s="1"/>
      <c r="N9" s="1"/>
    </row>
    <row r="10" spans="1:15" x14ac:dyDescent="0.3">
      <c r="A10" s="65" t="s">
        <v>13</v>
      </c>
      <c r="B10" s="71"/>
      <c r="C10" s="11">
        <v>-8.0000000016298145E-2</v>
      </c>
      <c r="D10" s="12">
        <v>24018.309999999998</v>
      </c>
      <c r="E10" s="13">
        <f>L10+N10</f>
        <v>159850.65000000002</v>
      </c>
      <c r="F10" s="13">
        <v>160173.39000000001</v>
      </c>
      <c r="G10" s="11">
        <f>M10+O10</f>
        <v>157308.35000000003</v>
      </c>
      <c r="H10" s="11">
        <f>C10+E10-F10</f>
        <v>-322.82000000000698</v>
      </c>
      <c r="I10" s="12">
        <f>D10+E10-G10</f>
        <v>26560.609999999986</v>
      </c>
      <c r="J10" s="1"/>
      <c r="K10" s="1"/>
      <c r="L10" s="2">
        <f>[1]Бон11!$K$17</f>
        <v>159554.85000000003</v>
      </c>
      <c r="M10" s="1">
        <f>[1]Бон11!$K$33</f>
        <v>156951.65000000002</v>
      </c>
      <c r="N10" s="1">
        <v>295.8</v>
      </c>
      <c r="O10">
        <v>356.7</v>
      </c>
    </row>
    <row r="11" spans="1:15" x14ac:dyDescent="0.3">
      <c r="A11" s="65"/>
      <c r="B11" s="71"/>
      <c r="C11" s="11"/>
      <c r="D11" s="12"/>
      <c r="E11" s="24"/>
      <c r="F11" s="24"/>
      <c r="G11" s="11"/>
      <c r="H11" s="11"/>
      <c r="I11" s="12"/>
      <c r="J11" s="1"/>
      <c r="K11" s="1"/>
      <c r="L11" s="2"/>
      <c r="M11" s="1"/>
      <c r="N11" s="1"/>
    </row>
    <row r="12" spans="1:15" x14ac:dyDescent="0.3">
      <c r="A12" s="65" t="s">
        <v>14</v>
      </c>
      <c r="B12" s="71"/>
      <c r="C12" s="25">
        <v>-0.28000000003521563</v>
      </c>
      <c r="D12" s="12">
        <v>7246.8600000000042</v>
      </c>
      <c r="E12" s="13">
        <f>L12+N12</f>
        <v>19387.29</v>
      </c>
      <c r="F12" s="13">
        <v>19251</v>
      </c>
      <c r="G12" s="11">
        <f>M12+O12</f>
        <v>18609.120000000003</v>
      </c>
      <c r="H12" s="11">
        <f>C12+E12-F12</f>
        <v>136.00999999996566</v>
      </c>
      <c r="I12" s="12">
        <f>D12+E12-G12</f>
        <v>8025.0300000000025</v>
      </c>
      <c r="J12" s="26">
        <v>8353.15</v>
      </c>
      <c r="K12" s="27">
        <f>F12-J12</f>
        <v>10897.85</v>
      </c>
      <c r="L12" s="28">
        <f>[1]Бон11!$Q$17</f>
        <v>19192.05</v>
      </c>
      <c r="M12">
        <f>[1]Бон11!$Q$33</f>
        <v>18575.030000000002</v>
      </c>
      <c r="N12">
        <v>195.24</v>
      </c>
      <c r="O12">
        <v>34.090000000000003</v>
      </c>
    </row>
    <row r="13" spans="1:15" x14ac:dyDescent="0.3">
      <c r="A13" s="65"/>
      <c r="B13" s="71"/>
      <c r="C13" s="25"/>
      <c r="D13" s="12"/>
      <c r="E13" s="24"/>
      <c r="F13" s="24"/>
      <c r="G13" s="11"/>
      <c r="H13" s="11"/>
      <c r="I13" s="12"/>
      <c r="J13" s="26"/>
      <c r="K13" s="26"/>
    </row>
    <row r="14" spans="1:15" x14ac:dyDescent="0.3">
      <c r="A14" s="65" t="s">
        <v>15</v>
      </c>
      <c r="B14" s="71"/>
      <c r="C14" s="25">
        <v>0.33999999996012775</v>
      </c>
      <c r="D14" s="12">
        <v>4487.9700000000012</v>
      </c>
      <c r="E14" s="13">
        <f>L14+N14</f>
        <v>12726.380000000001</v>
      </c>
      <c r="F14" s="13">
        <v>12665.18</v>
      </c>
      <c r="G14" s="11">
        <f>M14+O14</f>
        <v>12072.74</v>
      </c>
      <c r="H14" s="11">
        <f>C14+E14-F14</f>
        <v>61.539999999960855</v>
      </c>
      <c r="I14" s="12">
        <f>D14+E14-G14</f>
        <v>5141.6100000000024</v>
      </c>
      <c r="J14" s="26">
        <v>11752.58</v>
      </c>
      <c r="K14" s="27">
        <f>F14-J14</f>
        <v>912.60000000000036</v>
      </c>
      <c r="L14" s="28">
        <f>[1]Бон11!$T$17</f>
        <v>12626.720000000001</v>
      </c>
      <c r="M14">
        <f>[1]Бон11!$T$33</f>
        <v>12050.83</v>
      </c>
      <c r="N14">
        <v>99.66</v>
      </c>
      <c r="O14">
        <v>21.91</v>
      </c>
    </row>
    <row r="15" spans="1:15" x14ac:dyDescent="0.3">
      <c r="A15" s="65"/>
      <c r="B15" s="71"/>
      <c r="C15" s="25"/>
      <c r="D15" s="12"/>
      <c r="E15" s="24"/>
      <c r="F15" s="24"/>
      <c r="G15" s="11"/>
      <c r="H15" s="11"/>
      <c r="I15" s="12"/>
      <c r="J15" s="26"/>
      <c r="K15" s="26"/>
    </row>
    <row r="16" spans="1:15" x14ac:dyDescent="0.3">
      <c r="A16" s="65" t="s">
        <v>16</v>
      </c>
      <c r="B16" s="71"/>
      <c r="C16" s="25">
        <v>0.31999999996332917</v>
      </c>
      <c r="D16" s="12">
        <v>5330.1299999999974</v>
      </c>
      <c r="E16" s="13">
        <f>L16+N16</f>
        <v>33289.040000000001</v>
      </c>
      <c r="F16" s="13">
        <v>33119.17</v>
      </c>
      <c r="G16" s="11">
        <f>M16+O16</f>
        <v>33773.620000000003</v>
      </c>
      <c r="H16" s="11">
        <f>C16+E16-F16</f>
        <v>170.18999999996595</v>
      </c>
      <c r="I16" s="12">
        <f>D16+E16-G16</f>
        <v>4845.5499999999956</v>
      </c>
      <c r="J16" s="26">
        <v>24726.6</v>
      </c>
      <c r="K16" s="27">
        <f>F16-J16</f>
        <v>8392.57</v>
      </c>
      <c r="L16" s="28">
        <f>[1]Бон11!$P$17</f>
        <v>32967.39</v>
      </c>
      <c r="M16">
        <f>[1]Бон11!$P$33</f>
        <v>33687.170000000006</v>
      </c>
      <c r="N16">
        <f>77.06+244.59</f>
        <v>321.64999999999998</v>
      </c>
      <c r="O16">
        <v>86.45</v>
      </c>
    </row>
    <row r="17" spans="1:19" x14ac:dyDescent="0.3">
      <c r="A17" s="65"/>
      <c r="B17" s="71"/>
      <c r="C17" s="25"/>
      <c r="D17" s="12"/>
      <c r="E17" s="24"/>
      <c r="F17" s="24"/>
      <c r="G17" s="11"/>
      <c r="H17" s="11"/>
      <c r="I17" s="12"/>
      <c r="J17" s="26"/>
      <c r="K17" s="26"/>
    </row>
    <row r="18" spans="1:19" x14ac:dyDescent="0.3">
      <c r="A18" s="65" t="s">
        <v>17</v>
      </c>
      <c r="B18" s="66"/>
      <c r="C18" s="25">
        <v>-951.00000000001455</v>
      </c>
      <c r="D18" s="25">
        <v>9789.9700000000012</v>
      </c>
      <c r="E18" s="13">
        <f>L18+N18</f>
        <v>0</v>
      </c>
      <c r="F18" s="13"/>
      <c r="G18" s="11">
        <f>M18+O18</f>
        <v>2437.5</v>
      </c>
      <c r="H18" s="25">
        <f>C18+E18-F18</f>
        <v>-951.00000000001455</v>
      </c>
      <c r="I18" s="12">
        <f>D18+E18-G18</f>
        <v>7352.4700000000012</v>
      </c>
      <c r="J18" s="26">
        <v>151998.72</v>
      </c>
      <c r="K18" s="27">
        <f>F18-J18</f>
        <v>-151998.72</v>
      </c>
      <c r="M18">
        <f>[1]Бон11!$M$33+[1]Бон11!$N$33</f>
        <v>2437.5</v>
      </c>
    </row>
    <row r="19" spans="1:19" ht="15" thickBot="1" x14ac:dyDescent="0.35">
      <c r="A19" s="65"/>
      <c r="B19" s="71"/>
      <c r="C19" s="11"/>
      <c r="D19" s="12"/>
      <c r="E19" s="24"/>
      <c r="F19" s="24"/>
      <c r="G19" s="11"/>
      <c r="H19" s="11"/>
      <c r="I19" s="12"/>
      <c r="J19" s="1"/>
      <c r="K19" s="1"/>
      <c r="L19" s="2"/>
      <c r="M19" s="1"/>
      <c r="N19" s="1"/>
    </row>
    <row r="20" spans="1:19" ht="15" hidden="1" thickBot="1" x14ac:dyDescent="0.35">
      <c r="A20" s="65"/>
      <c r="B20" s="71"/>
      <c r="C20" s="11"/>
      <c r="D20" s="12"/>
      <c r="E20" s="24"/>
      <c r="F20" s="24"/>
      <c r="G20" s="11"/>
      <c r="H20" s="11"/>
      <c r="I20" s="12"/>
      <c r="J20" s="1"/>
      <c r="K20" s="1"/>
      <c r="L20" s="2"/>
      <c r="M20" s="1"/>
      <c r="N20" s="1"/>
    </row>
    <row r="21" spans="1:19" ht="15" hidden="1" thickBot="1" x14ac:dyDescent="0.35">
      <c r="A21" s="65"/>
      <c r="B21" s="71"/>
      <c r="C21" s="11"/>
      <c r="D21" s="12"/>
      <c r="E21" s="24"/>
      <c r="F21" s="24"/>
      <c r="G21" s="11"/>
      <c r="H21" s="11"/>
      <c r="I21" s="12"/>
      <c r="J21" s="1"/>
      <c r="K21" s="1"/>
      <c r="L21" s="2"/>
      <c r="M21" s="1"/>
      <c r="N21" s="1"/>
    </row>
    <row r="22" spans="1:19" ht="15" hidden="1" thickBot="1" x14ac:dyDescent="0.35">
      <c r="A22" s="65"/>
      <c r="B22" s="71"/>
      <c r="C22" s="11"/>
      <c r="D22" s="12"/>
      <c r="E22" s="24"/>
      <c r="F22" s="24"/>
      <c r="G22" s="11"/>
      <c r="H22" s="11"/>
      <c r="I22" s="12"/>
      <c r="J22" s="1"/>
      <c r="K22" s="1"/>
      <c r="L22" s="2"/>
      <c r="M22" s="1"/>
      <c r="N22" s="1"/>
    </row>
    <row r="23" spans="1:19" ht="15" hidden="1" thickBot="1" x14ac:dyDescent="0.35">
      <c r="A23" s="65"/>
      <c r="B23" s="71"/>
      <c r="C23" s="11"/>
      <c r="D23" s="12"/>
      <c r="E23" s="24"/>
      <c r="F23" s="24"/>
      <c r="G23" s="11"/>
      <c r="H23" s="11"/>
      <c r="I23" s="12"/>
      <c r="J23" s="1"/>
      <c r="K23" s="1"/>
      <c r="L23" s="2"/>
      <c r="M23" s="1"/>
      <c r="N23" s="1"/>
    </row>
    <row r="24" spans="1:19" ht="15" hidden="1" thickBot="1" x14ac:dyDescent="0.35">
      <c r="A24" s="69"/>
      <c r="B24" s="70"/>
      <c r="C24" s="21"/>
      <c r="D24" s="29"/>
      <c r="E24" s="23"/>
      <c r="F24" s="23"/>
      <c r="G24" s="21"/>
      <c r="H24" s="11"/>
      <c r="I24" s="12"/>
      <c r="J24" s="1"/>
      <c r="K24" s="1"/>
      <c r="L24" s="2"/>
      <c r="M24" s="1"/>
      <c r="N24" s="1"/>
    </row>
    <row r="25" spans="1:19" ht="15" hidden="1" thickBot="1" x14ac:dyDescent="0.35">
      <c r="A25" s="65"/>
      <c r="B25" s="71"/>
      <c r="C25" s="25"/>
      <c r="D25" s="12"/>
      <c r="E25" s="24"/>
      <c r="F25" s="24"/>
      <c r="G25" s="11"/>
      <c r="H25" s="11"/>
      <c r="I25" s="12"/>
      <c r="J25" s="30"/>
      <c r="K25" s="1"/>
      <c r="L25" s="2"/>
      <c r="M25" s="1"/>
      <c r="N25" s="1"/>
    </row>
    <row r="26" spans="1:19" ht="15" hidden="1" thickBot="1" x14ac:dyDescent="0.35">
      <c r="A26" s="72"/>
      <c r="B26" s="73"/>
      <c r="C26" s="31"/>
      <c r="D26" s="32"/>
      <c r="E26" s="33"/>
      <c r="F26" s="33"/>
      <c r="G26" s="31"/>
      <c r="H26" s="31"/>
      <c r="I26" s="32"/>
      <c r="J26" s="1"/>
      <c r="K26" s="1"/>
      <c r="L26" s="2"/>
      <c r="M26" s="1"/>
      <c r="N26" s="1"/>
    </row>
    <row r="27" spans="1:19" ht="15" thickBot="1" x14ac:dyDescent="0.35">
      <c r="A27" s="74" t="s">
        <v>18</v>
      </c>
      <c r="B27" s="75"/>
      <c r="C27" s="34">
        <f>C6+C8+C10+C12+C14+C16+C18</f>
        <v>-992939.56000000052</v>
      </c>
      <c r="D27" s="34">
        <f t="shared" ref="D27:I27" si="0">D6+D8+D10+D12+D14+D16+D18</f>
        <v>212420.58999999971</v>
      </c>
      <c r="E27" s="34">
        <f t="shared" si="0"/>
        <v>1327848.2600000002</v>
      </c>
      <c r="F27" s="34">
        <f t="shared" si="0"/>
        <v>1011674.1000000001</v>
      </c>
      <c r="G27" s="34">
        <f t="shared" si="0"/>
        <v>1309499.5000000002</v>
      </c>
      <c r="H27" s="34">
        <f t="shared" si="0"/>
        <v>-676765.40000000049</v>
      </c>
      <c r="I27" s="34">
        <f t="shared" si="0"/>
        <v>230769.34999999983</v>
      </c>
      <c r="J27" s="1"/>
      <c r="K27" s="1"/>
      <c r="L27" s="2"/>
      <c r="M27" s="1"/>
      <c r="N27" s="1"/>
      <c r="R27" s="93"/>
      <c r="S27" s="93"/>
    </row>
    <row r="28" spans="1:19" x14ac:dyDescent="0.3">
      <c r="A28" s="35"/>
      <c r="B28" s="36"/>
      <c r="C28" s="37"/>
      <c r="D28" s="37"/>
      <c r="E28" s="37"/>
      <c r="F28" s="37"/>
      <c r="G28" s="37"/>
      <c r="H28" s="37"/>
      <c r="I28" s="38"/>
      <c r="J28" s="1"/>
      <c r="K28" s="1"/>
      <c r="L28" s="2"/>
      <c r="M28" s="1"/>
      <c r="N28" s="1"/>
    </row>
    <row r="29" spans="1:19" ht="29.25" customHeight="1" x14ac:dyDescent="0.3">
      <c r="A29" s="76" t="s">
        <v>19</v>
      </c>
      <c r="B29" s="77"/>
      <c r="C29" s="25">
        <v>0</v>
      </c>
      <c r="D29" s="25">
        <v>0</v>
      </c>
      <c r="E29" s="24">
        <f>L29+N29+1540971.3</f>
        <v>1751881.6600000001</v>
      </c>
      <c r="F29" s="24"/>
      <c r="G29" s="25">
        <f>M29+O29+1540971.3</f>
        <v>1689696.1300000001</v>
      </c>
      <c r="H29" s="25">
        <f>C29+E29-F29</f>
        <v>1751881.6600000001</v>
      </c>
      <c r="I29" s="25">
        <f>D29+E29-G29</f>
        <v>62185.530000000028</v>
      </c>
      <c r="J29" s="14"/>
      <c r="K29" s="20"/>
      <c r="L29" s="19">
        <f>[1]Бон11!$O$17</f>
        <v>210910.36000000002</v>
      </c>
      <c r="M29" s="20">
        <f>[1]Бон11!$O$33</f>
        <v>148724.82999999999</v>
      </c>
      <c r="N29" s="20"/>
    </row>
    <row r="30" spans="1:19" x14ac:dyDescent="0.3">
      <c r="A30" s="78" t="s">
        <v>18</v>
      </c>
      <c r="B30" s="79"/>
      <c r="C30" s="39">
        <f>C29</f>
        <v>0</v>
      </c>
      <c r="D30" s="39">
        <f t="shared" ref="D30:I30" si="1">D29</f>
        <v>0</v>
      </c>
      <c r="E30" s="39">
        <f t="shared" si="1"/>
        <v>1751881.6600000001</v>
      </c>
      <c r="F30" s="39">
        <f t="shared" si="1"/>
        <v>0</v>
      </c>
      <c r="G30" s="39">
        <f t="shared" si="1"/>
        <v>1689696.1300000001</v>
      </c>
      <c r="H30" s="39">
        <f t="shared" si="1"/>
        <v>1751881.6600000001</v>
      </c>
      <c r="I30" s="39">
        <f t="shared" si="1"/>
        <v>62185.530000000028</v>
      </c>
      <c r="J30" s="1"/>
      <c r="K30" s="1"/>
      <c r="L30" s="2"/>
      <c r="M30" s="1"/>
      <c r="N30" s="1"/>
    </row>
    <row r="31" spans="1:19" ht="15" thickBot="1" x14ac:dyDescent="0.35">
      <c r="A31" s="58"/>
      <c r="B31" s="59"/>
      <c r="C31" s="59"/>
      <c r="D31" s="59"/>
      <c r="E31" s="59"/>
      <c r="F31" s="59"/>
      <c r="G31" s="59"/>
      <c r="H31" s="59"/>
      <c r="I31" s="60"/>
      <c r="J31" s="1"/>
    </row>
    <row r="32" spans="1:19" x14ac:dyDescent="0.3">
      <c r="A32" s="61" t="s">
        <v>20</v>
      </c>
      <c r="B32" s="62"/>
      <c r="C32" s="40">
        <v>1340.3999999999651</v>
      </c>
      <c r="D32" s="40">
        <v>65700.279999999912</v>
      </c>
      <c r="E32" s="41">
        <f>L32+N32</f>
        <v>634.53</v>
      </c>
      <c r="F32" s="41">
        <f>E32</f>
        <v>634.53</v>
      </c>
      <c r="G32" s="40">
        <f>M32+O32</f>
        <v>21441.170000000002</v>
      </c>
      <c r="H32" s="40">
        <f>C32+E32-F32</f>
        <v>1340.3999999999651</v>
      </c>
      <c r="I32" s="42">
        <f>D32+E32-G32</f>
        <v>44893.639999999912</v>
      </c>
      <c r="J32" s="1"/>
      <c r="L32" s="28">
        <f>[1]Бон11!$H$17</f>
        <v>634.53</v>
      </c>
      <c r="M32">
        <f>[1]Бон11!$H$33</f>
        <v>21441.170000000002</v>
      </c>
    </row>
    <row r="33" spans="1:13" x14ac:dyDescent="0.3">
      <c r="A33" s="63" t="s">
        <v>21</v>
      </c>
      <c r="B33" s="64"/>
      <c r="C33" s="25">
        <v>5716.640000000014</v>
      </c>
      <c r="D33" s="25">
        <v>57915.220000000088</v>
      </c>
      <c r="E33" s="13">
        <f>L33+N33</f>
        <v>0</v>
      </c>
      <c r="F33" s="13"/>
      <c r="G33" s="11">
        <f>M33+O33</f>
        <v>14202.59</v>
      </c>
      <c r="H33" s="25">
        <f>C33+E33-F33</f>
        <v>5716.640000000014</v>
      </c>
      <c r="I33" s="12">
        <f>D33+E33-G33</f>
        <v>43712.630000000092</v>
      </c>
      <c r="J33" s="1"/>
      <c r="M33">
        <f>[1]Бон11!$I$33</f>
        <v>14202.59</v>
      </c>
    </row>
    <row r="34" spans="1:13" x14ac:dyDescent="0.3">
      <c r="A34" s="65" t="s">
        <v>22</v>
      </c>
      <c r="B34" s="66"/>
      <c r="C34" s="25">
        <v>-514.57000000053085</v>
      </c>
      <c r="D34" s="25">
        <v>112593.99000000022</v>
      </c>
      <c r="E34" s="13">
        <f>L34+N34</f>
        <v>0</v>
      </c>
      <c r="F34" s="13"/>
      <c r="G34" s="11">
        <f>M34+O34</f>
        <v>41054.9</v>
      </c>
      <c r="H34" s="25">
        <f>C34+E34-F34</f>
        <v>-514.57000000053085</v>
      </c>
      <c r="I34" s="12">
        <f>D34+E34-G34</f>
        <v>71539.090000000229</v>
      </c>
      <c r="J34" s="1"/>
      <c r="M34">
        <f>[1]Бон11!$J$33</f>
        <v>41054.9</v>
      </c>
    </row>
    <row r="35" spans="1:13" x14ac:dyDescent="0.3">
      <c r="A35" s="65" t="s">
        <v>23</v>
      </c>
      <c r="B35" s="66"/>
      <c r="C35" s="25">
        <v>0.43999999999869033</v>
      </c>
      <c r="D35" s="25">
        <v>219.80999999999767</v>
      </c>
      <c r="E35" s="13">
        <f>L35+N35</f>
        <v>0</v>
      </c>
      <c r="F35" s="13"/>
      <c r="G35" s="11">
        <f>M35+O35</f>
        <v>128.28</v>
      </c>
      <c r="H35" s="25">
        <f>C35+E35-F35</f>
        <v>0.43999999999869033</v>
      </c>
      <c r="I35" s="12">
        <f>D35+E35-G35</f>
        <v>91.529999999997671</v>
      </c>
      <c r="J35" s="1"/>
      <c r="M35">
        <f>[1]Бон11!$U$33</f>
        <v>128.28</v>
      </c>
    </row>
    <row r="36" spans="1:13" ht="15" thickBot="1" x14ac:dyDescent="0.35">
      <c r="A36" s="67"/>
      <c r="B36" s="68"/>
      <c r="C36" s="43">
        <v>0</v>
      </c>
      <c r="D36" s="43"/>
      <c r="E36" s="43"/>
      <c r="F36" s="43"/>
      <c r="G36" s="43"/>
      <c r="H36" s="44">
        <f>C36+E36-F36</f>
        <v>0</v>
      </c>
      <c r="I36" s="45"/>
      <c r="J36" s="1"/>
    </row>
    <row r="37" spans="1:13" ht="15" thickBot="1" x14ac:dyDescent="0.35">
      <c r="A37" s="50" t="s">
        <v>18</v>
      </c>
      <c r="B37" s="51"/>
      <c r="C37" s="46">
        <f>C32+C33+C34+C35</f>
        <v>6542.9099999994469</v>
      </c>
      <c r="D37" s="46">
        <f t="shared" ref="D37:I37" si="2">D32+D33+D34+D35</f>
        <v>236429.30000000022</v>
      </c>
      <c r="E37" s="46">
        <f t="shared" si="2"/>
        <v>634.53</v>
      </c>
      <c r="F37" s="46">
        <f t="shared" si="2"/>
        <v>634.53</v>
      </c>
      <c r="G37" s="46">
        <f t="shared" si="2"/>
        <v>76826.94</v>
      </c>
      <c r="H37" s="46">
        <f t="shared" si="2"/>
        <v>6542.9099999994469</v>
      </c>
      <c r="I37" s="46">
        <f t="shared" si="2"/>
        <v>160236.89000000022</v>
      </c>
      <c r="J37" s="1"/>
    </row>
    <row r="38" spans="1:13" ht="15" thickBot="1" x14ac:dyDescent="0.35">
      <c r="A38" s="52" t="s">
        <v>24</v>
      </c>
      <c r="B38" s="53"/>
      <c r="C38" s="34">
        <f>C27+C30+C37</f>
        <v>-986396.65000000107</v>
      </c>
      <c r="D38" s="34">
        <f t="shared" ref="D38:I38" si="3">D27+D30+D37</f>
        <v>448849.8899999999</v>
      </c>
      <c r="E38" s="34">
        <f t="shared" si="3"/>
        <v>3080364.45</v>
      </c>
      <c r="F38" s="34">
        <f t="shared" si="3"/>
        <v>1012308.6300000001</v>
      </c>
      <c r="G38" s="34">
        <f t="shared" si="3"/>
        <v>3076022.5700000003</v>
      </c>
      <c r="H38" s="34">
        <f t="shared" si="3"/>
        <v>1081659.1699999992</v>
      </c>
      <c r="I38" s="34">
        <f t="shared" si="3"/>
        <v>453191.77000000014</v>
      </c>
      <c r="J38" s="1"/>
      <c r="L38" s="28">
        <f>L6+L8+L10+L12+L14+L16+L29+L32</f>
        <v>1535228.1000000003</v>
      </c>
      <c r="M38" s="28">
        <f>M6+M8+M10+M12+M14+M16+M29+M32+M18+M33+M34+M35</f>
        <v>1532919.68</v>
      </c>
    </row>
    <row r="39" spans="1:13" s="49" customFormat="1" ht="64.8" customHeight="1" x14ac:dyDescent="0.3">
      <c r="A39" s="54" t="s">
        <v>25</v>
      </c>
      <c r="B39" s="55"/>
      <c r="C39" s="47">
        <v>32562</v>
      </c>
      <c r="D39" s="47">
        <v>2500</v>
      </c>
      <c r="E39" s="47">
        <f>E40+E41</f>
        <v>12000</v>
      </c>
      <c r="F39" s="47">
        <f>G39*0.125</f>
        <v>1687.5</v>
      </c>
      <c r="G39" s="47">
        <f>G40+G41</f>
        <v>13500</v>
      </c>
      <c r="H39" s="47">
        <f>C39+E39-F39</f>
        <v>42874.5</v>
      </c>
      <c r="I39" s="47">
        <f>D39+E39-G39</f>
        <v>1000</v>
      </c>
      <c r="J39" s="48"/>
      <c r="L39" s="28"/>
    </row>
    <row r="40" spans="1:13" s="49" customFormat="1" ht="23.25" customHeight="1" x14ac:dyDescent="0.3">
      <c r="A40" s="56" t="s">
        <v>26</v>
      </c>
      <c r="B40" s="57"/>
      <c r="C40" s="47"/>
      <c r="D40" s="47">
        <v>2000</v>
      </c>
      <c r="E40" s="47">
        <v>6000</v>
      </c>
      <c r="F40" s="47"/>
      <c r="G40" s="47">
        <v>7500</v>
      </c>
      <c r="H40" s="25"/>
      <c r="I40" s="12">
        <f>D40+E40-G40</f>
        <v>500</v>
      </c>
      <c r="J40" s="48"/>
      <c r="L40" s="28"/>
    </row>
    <row r="41" spans="1:13" ht="23.25" customHeight="1" thickBot="1" x14ac:dyDescent="0.35">
      <c r="A41" s="56"/>
      <c r="B41" s="57"/>
      <c r="C41" s="47"/>
      <c r="D41" s="47">
        <v>500</v>
      </c>
      <c r="E41" s="47">
        <v>6000</v>
      </c>
      <c r="F41" s="47"/>
      <c r="G41" s="47">
        <v>6000</v>
      </c>
      <c r="H41" s="25"/>
      <c r="I41" s="12">
        <f>D41+E41-G41</f>
        <v>500</v>
      </c>
      <c r="J41" s="1"/>
    </row>
    <row r="42" spans="1:13" ht="15" thickBot="1" x14ac:dyDescent="0.35">
      <c r="A42" s="52" t="s">
        <v>27</v>
      </c>
      <c r="B42" s="53"/>
      <c r="C42" s="34">
        <f>C38+C39</f>
        <v>-953834.65000000107</v>
      </c>
      <c r="D42" s="34">
        <f t="shared" ref="D42:I42" si="4">D38+D39</f>
        <v>451349.8899999999</v>
      </c>
      <c r="E42" s="34">
        <f t="shared" si="4"/>
        <v>3092364.45</v>
      </c>
      <c r="F42" s="34">
        <f t="shared" si="4"/>
        <v>1013996.1300000001</v>
      </c>
      <c r="G42" s="34">
        <f t="shared" si="4"/>
        <v>3089522.5700000003</v>
      </c>
      <c r="H42" s="34">
        <f t="shared" si="4"/>
        <v>1124533.6699999992</v>
      </c>
      <c r="I42" s="34">
        <f t="shared" si="4"/>
        <v>454191.77000000014</v>
      </c>
      <c r="J42" s="1"/>
    </row>
  </sheetData>
  <mergeCells count="42">
    <mergeCell ref="A5:I5"/>
    <mergeCell ref="A1:I1"/>
    <mergeCell ref="A2:I2"/>
    <mergeCell ref="A3:B3"/>
    <mergeCell ref="K3:L3"/>
    <mergeCell ref="A4:B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30:B30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9:B29"/>
    <mergeCell ref="A42:B42"/>
    <mergeCell ref="A31:I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2020-05-13T11:20:40Z</dcterms:created>
  <dcterms:modified xsi:type="dcterms:W3CDTF">2020-05-13T12:04:48Z</dcterms:modified>
</cp:coreProperties>
</file>