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H42" i="1" l="1"/>
  <c r="E42" i="1"/>
  <c r="I42" i="1" s="1"/>
  <c r="E41" i="1"/>
  <c r="I41" i="1" s="1"/>
  <c r="G40" i="1"/>
  <c r="F40" i="1" s="1"/>
  <c r="G38" i="1"/>
  <c r="F38" i="1"/>
  <c r="E38" i="1"/>
  <c r="D38" i="1"/>
  <c r="C38" i="1"/>
  <c r="I36" i="1"/>
  <c r="H36" i="1"/>
  <c r="J35" i="1"/>
  <c r="K35" i="1" s="1"/>
  <c r="I35" i="1"/>
  <c r="H35" i="1"/>
  <c r="J34" i="1"/>
  <c r="K34" i="1" s="1"/>
  <c r="I34" i="1"/>
  <c r="H34" i="1"/>
  <c r="J33" i="1"/>
  <c r="I33" i="1"/>
  <c r="H33" i="1"/>
  <c r="J32" i="1"/>
  <c r="K32" i="1" s="1"/>
  <c r="F31" i="1"/>
  <c r="D31" i="1"/>
  <c r="C31" i="1"/>
  <c r="H30" i="1"/>
  <c r="G29" i="1"/>
  <c r="G26" i="1" s="1"/>
  <c r="G31" i="1" s="1"/>
  <c r="E29" i="1"/>
  <c r="E26" i="1" s="1"/>
  <c r="I28" i="1"/>
  <c r="H28" i="1"/>
  <c r="I27" i="1"/>
  <c r="H27" i="1"/>
  <c r="J26" i="1"/>
  <c r="K26" i="1" s="1"/>
  <c r="J24" i="1"/>
  <c r="F24" i="1"/>
  <c r="D24" i="1"/>
  <c r="C24" i="1"/>
  <c r="K22" i="1"/>
  <c r="I22" i="1"/>
  <c r="H22" i="1"/>
  <c r="K20" i="1"/>
  <c r="I20" i="1"/>
  <c r="H20" i="1"/>
  <c r="K18" i="1"/>
  <c r="I18" i="1"/>
  <c r="H18" i="1"/>
  <c r="K16" i="1"/>
  <c r="I16" i="1"/>
  <c r="H16" i="1"/>
  <c r="K14" i="1"/>
  <c r="I14" i="1"/>
  <c r="H14" i="1"/>
  <c r="I12" i="1"/>
  <c r="I11" i="1"/>
  <c r="K10" i="1"/>
  <c r="G10" i="1"/>
  <c r="E10" i="1"/>
  <c r="K8" i="1"/>
  <c r="G8" i="1"/>
  <c r="E8" i="1"/>
  <c r="I10" i="1" l="1"/>
  <c r="C39" i="1"/>
  <c r="E40" i="1"/>
  <c r="E24" i="1"/>
  <c r="G24" i="1"/>
  <c r="G39" i="1" s="1"/>
  <c r="F39" i="1"/>
  <c r="I38" i="1"/>
  <c r="J38" i="1"/>
  <c r="I40" i="1"/>
  <c r="D39" i="1"/>
  <c r="H10" i="1"/>
  <c r="H40" i="1"/>
  <c r="H8" i="1"/>
  <c r="K24" i="1"/>
  <c r="H38" i="1"/>
  <c r="I26" i="1"/>
  <c r="I31" i="1" s="1"/>
  <c r="E31" i="1"/>
  <c r="H26" i="1"/>
  <c r="H31" i="1" s="1"/>
  <c r="I8" i="1"/>
  <c r="I24" i="1" s="1"/>
  <c r="H29" i="1"/>
  <c r="I29" i="1"/>
  <c r="K33" i="1"/>
  <c r="K38" i="1" s="1"/>
  <c r="J31" i="1"/>
  <c r="J39" i="1" s="1"/>
  <c r="J43" i="1" s="1"/>
  <c r="H24" i="1" l="1"/>
  <c r="E39" i="1"/>
  <c r="K31" i="1"/>
  <c r="K39" i="1" s="1"/>
  <c r="K43" i="1" s="1"/>
  <c r="I39" i="1"/>
  <c r="H39" i="1"/>
</calcChain>
</file>

<file path=xl/comments1.xml><?xml version="1.0" encoding="utf-8"?>
<comments xmlns="http://schemas.openxmlformats.org/spreadsheetml/2006/main">
  <authors>
    <author>Автор</author>
  </authors>
  <commentLis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130390,20
разница 3427,8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111632,2
разница 3428,16</t>
        </r>
      </text>
    </commen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50436,56
разница 8925,44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30545,00
разница 8925,42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3392.58
внесено на начисления
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3428,56
думаю, это отнесли в содержание</t>
        </r>
      </text>
    </comment>
  </commentList>
</comments>
</file>

<file path=xl/sharedStrings.xml><?xml version="1.0" encoding="utf-8"?>
<sst xmlns="http://schemas.openxmlformats.org/spreadsheetml/2006/main" count="41" uniqueCount="39">
  <si>
    <t>УТВЕРЖДАЮ</t>
  </si>
  <si>
    <t>Директор ООО УК "Эталон" _____________________Э.В. Цыганова</t>
  </si>
  <si>
    <t>Информация о состоянии лицевого счета  д.№ 11 по ул. Дружбы народов</t>
  </si>
  <si>
    <t>за период 01.01.2025-31.12.2025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</si>
  <si>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</si>
  <si>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</si>
  <si>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</si>
  <si>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</si>
  <si>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</si>
  <si>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</si>
  <si>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</si>
  <si>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</si>
  <si>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</si>
  <si>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</si>
  <si>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- 3308,6 кв.м.</t>
  </si>
  <si>
    <t>Содержание</t>
  </si>
  <si>
    <t xml:space="preserve">Ремонт                    </t>
  </si>
  <si>
    <t>население</t>
  </si>
  <si>
    <t>в т.ч. Доходы от аренды и налог по УСН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</si>
  <si>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</si>
  <si>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</si>
  <si>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</si>
  <si>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</si>
  <si>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</si>
  <si>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</si>
  <si>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</si>
  <si>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</si>
  <si>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пени</t>
  </si>
  <si>
    <t>администрация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</si>
  <si>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</si>
  <si>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</si>
  <si>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</si>
  <si>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</si>
  <si>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</si>
  <si>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</si>
  <si>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СПРАВОЧНО: Доходы от использования общего имущества , всего, в т.ч.</t>
  </si>
  <si>
    <t>ООО "ТТК"</t>
  </si>
  <si>
    <t>ОАО "Ростелеком"</t>
  </si>
  <si>
    <t>Налог по УСН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</si>
</sst>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left"/>
    </xf>
    <xf numFmtId="0" fontId="9" fillId="0" borderId="11" xfId="1" applyFont="1" applyFill="1" applyBorder="1" applyAlignment="1">
      <alignment horizontal="left"/>
    </xf>
    <xf numFmtId="3" fontId="9" fillId="0" borderId="12" xfId="1" applyNumberFormat="1" applyFont="1" applyFill="1" applyBorder="1" applyAlignment="1">
      <alignment horizontal="center"/>
    </xf>
    <xf numFmtId="1" fontId="9" fillId="0" borderId="11" xfId="1" applyNumberFormat="1" applyFont="1" applyFill="1" applyBorder="1" applyAlignment="1">
      <alignment horizontal="center"/>
    </xf>
    <xf numFmtId="1" fontId="9" fillId="0" borderId="12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0" fontId="9" fillId="0" borderId="6" xfId="1" applyFont="1" applyFill="1" applyBorder="1" applyAlignment="1">
      <alignment horizontal="left"/>
    </xf>
    <xf numFmtId="0" fontId="9" fillId="0" borderId="8" xfId="1" applyFont="1" applyFill="1" applyBorder="1" applyAlignment="1">
      <alignment horizontal="left"/>
    </xf>
    <xf numFmtId="1" fontId="9" fillId="0" borderId="13" xfId="1" applyNumberFormat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0" fontId="9" fillId="0" borderId="6" xfId="1" applyFont="1" applyFill="1" applyBorder="1" applyAlignment="1">
      <alignment horizontal="left" wrapText="1"/>
    </xf>
    <xf numFmtId="0" fontId="9" fillId="0" borderId="8" xfId="1" applyFont="1" applyFill="1" applyBorder="1" applyAlignment="1">
      <alignment horizontal="left" wrapText="1"/>
    </xf>
    <xf numFmtId="3" fontId="9" fillId="0" borderId="12" xfId="1" applyNumberFormat="1" applyFont="1" applyFill="1" applyBorder="1" applyAlignment="1">
      <alignment horizontal="center" vertical="top"/>
    </xf>
    <xf numFmtId="1" fontId="9" fillId="0" borderId="11" xfId="1" applyNumberFormat="1" applyFont="1" applyFill="1" applyBorder="1" applyAlignment="1">
      <alignment horizontal="center" vertical="top"/>
    </xf>
    <xf numFmtId="1" fontId="9" fillId="0" borderId="9" xfId="1" applyNumberFormat="1" applyFont="1" applyFill="1" applyBorder="1" applyAlignment="1">
      <alignment horizontal="center" vertical="top"/>
    </xf>
    <xf numFmtId="1" fontId="9" fillId="0" borderId="12" xfId="1" applyNumberFormat="1" applyFont="1" applyFill="1" applyBorder="1" applyAlignment="1">
      <alignment horizontal="center" vertical="top"/>
    </xf>
    <xf numFmtId="3" fontId="9" fillId="2" borderId="11" xfId="1" applyNumberFormat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8" xfId="1" applyFont="1" applyFill="1" applyBorder="1" applyAlignment="1">
      <alignment horizontal="center" wrapText="1"/>
    </xf>
    <xf numFmtId="3" fontId="9" fillId="4" borderId="12" xfId="1" applyNumberFormat="1" applyFont="1" applyFill="1" applyBorder="1" applyAlignment="1">
      <alignment horizontal="center" vertical="top"/>
    </xf>
    <xf numFmtId="1" fontId="9" fillId="4" borderId="11" xfId="1" applyNumberFormat="1" applyFont="1" applyFill="1" applyBorder="1" applyAlignment="1">
      <alignment horizontal="center" vertical="top"/>
    </xf>
    <xf numFmtId="1" fontId="9" fillId="4" borderId="9" xfId="1" applyNumberFormat="1" applyFont="1" applyFill="1" applyBorder="1" applyAlignment="1">
      <alignment horizontal="center" vertical="top"/>
    </xf>
    <xf numFmtId="1" fontId="9" fillId="4" borderId="12" xfId="1" applyNumberFormat="1" applyFont="1" applyFill="1" applyBorder="1" applyAlignment="1">
      <alignment horizontal="center" vertical="top"/>
    </xf>
    <xf numFmtId="3" fontId="9" fillId="2" borderId="14" xfId="1" applyNumberFormat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wrapText="1"/>
    </xf>
    <xf numFmtId="0" fontId="9" fillId="0" borderId="8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left"/>
    </xf>
    <xf numFmtId="0" fontId="10" fillId="0" borderId="8" xfId="1" applyFont="1" applyFill="1" applyBorder="1" applyAlignment="1">
      <alignment horizontal="left"/>
    </xf>
    <xf numFmtId="3" fontId="10" fillId="0" borderId="9" xfId="1" applyNumberFormat="1" applyFont="1" applyFill="1" applyBorder="1" applyAlignment="1">
      <alignment horizontal="center"/>
    </xf>
    <xf numFmtId="1" fontId="10" fillId="0" borderId="11" xfId="1" applyNumberFormat="1" applyFont="1" applyFill="1" applyBorder="1" applyAlignment="1">
      <alignment horizontal="center"/>
    </xf>
    <xf numFmtId="1" fontId="10" fillId="0" borderId="9" xfId="1" applyNumberFormat="1" applyFont="1" applyFill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9" fillId="0" borderId="15" xfId="1" applyFont="1" applyFill="1" applyBorder="1" applyAlignment="1">
      <alignment horizontal="left"/>
    </xf>
    <xf numFmtId="0" fontId="9" fillId="0" borderId="13" xfId="1" applyFont="1" applyFill="1" applyBorder="1" applyAlignment="1">
      <alignment horizontal="left"/>
    </xf>
    <xf numFmtId="1" fontId="9" fillId="0" borderId="9" xfId="1" applyNumberFormat="1" applyFont="1" applyFill="1" applyBorder="1" applyAlignment="1">
      <alignment horizontal="center"/>
    </xf>
    <xf numFmtId="2" fontId="9" fillId="0" borderId="12" xfId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0" fillId="3" borderId="8" xfId="1" applyFont="1" applyFill="1" applyBorder="1" applyAlignment="1">
      <alignment horizontal="left"/>
    </xf>
    <xf numFmtId="3" fontId="10" fillId="3" borderId="9" xfId="1" applyNumberFormat="1" applyFont="1" applyFill="1" applyBorder="1" applyAlignment="1">
      <alignment horizontal="center"/>
    </xf>
    <xf numFmtId="1" fontId="10" fillId="3" borderId="13" xfId="1" applyNumberFormat="1" applyFont="1" applyFill="1" applyBorder="1" applyAlignment="1">
      <alignment horizontal="center"/>
    </xf>
    <xf numFmtId="1" fontId="10" fillId="3" borderId="9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0" fontId="9" fillId="3" borderId="15" xfId="1" applyFont="1" applyFill="1" applyBorder="1" applyAlignment="1">
      <alignment horizontal="left"/>
    </xf>
    <xf numFmtId="0" fontId="9" fillId="3" borderId="13" xfId="1" applyFont="1" applyFill="1" applyBorder="1" applyAlignment="1">
      <alignment horizontal="left"/>
    </xf>
    <xf numFmtId="3" fontId="9" fillId="3" borderId="9" xfId="1" applyNumberFormat="1" applyFont="1" applyFill="1" applyBorder="1" applyAlignment="1">
      <alignment horizontal="center"/>
    </xf>
    <xf numFmtId="1" fontId="9" fillId="3" borderId="9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3" fontId="9" fillId="0" borderId="9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4" fontId="9" fillId="0" borderId="11" xfId="1" applyNumberFormat="1" applyFont="1" applyBorder="1" applyAlignment="1">
      <alignment horizontal="center"/>
    </xf>
    <xf numFmtId="0" fontId="10" fillId="0" borderId="16" xfId="1" applyFont="1" applyBorder="1" applyAlignment="1">
      <alignment horizontal="left"/>
    </xf>
    <xf numFmtId="0" fontId="10" fillId="0" borderId="17" xfId="1" applyFont="1" applyBorder="1" applyAlignment="1">
      <alignment horizontal="left"/>
    </xf>
    <xf numFmtId="3" fontId="10" fillId="0" borderId="18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1" fontId="10" fillId="0" borderId="18" xfId="1" applyNumberFormat="1" applyFont="1" applyBorder="1" applyAlignment="1">
      <alignment horizontal="center"/>
    </xf>
    <xf numFmtId="2" fontId="10" fillId="0" borderId="19" xfId="1" applyNumberFormat="1" applyFont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3" fillId="5" borderId="21" xfId="1" applyFont="1" applyFill="1" applyBorder="1" applyAlignment="1">
      <alignment horizontal="center"/>
    </xf>
    <xf numFmtId="3" fontId="3" fillId="5" borderId="20" xfId="1" applyNumberFormat="1" applyFont="1" applyFill="1" applyBorder="1" applyAlignment="1">
      <alignment horizontal="center"/>
    </xf>
    <xf numFmtId="3" fontId="3" fillId="2" borderId="20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22" xfId="1" applyNumberFormat="1" applyFont="1" applyFill="1" applyBorder="1" applyAlignment="1">
      <alignment horizontal="center"/>
    </xf>
    <xf numFmtId="3" fontId="3" fillId="2" borderId="22" xfId="1" applyNumberFormat="1" applyFont="1" applyFill="1" applyBorder="1" applyAlignment="1">
      <alignment horizontal="center"/>
    </xf>
    <xf numFmtId="0" fontId="9" fillId="3" borderId="23" xfId="1" applyFont="1" applyFill="1" applyBorder="1" applyAlignment="1">
      <alignment horizontal="left" wrapText="1"/>
    </xf>
    <xf numFmtId="0" fontId="9" fillId="3" borderId="24" xfId="1" applyFont="1" applyFill="1" applyBorder="1" applyAlignment="1">
      <alignment horizontal="left" wrapText="1"/>
    </xf>
    <xf numFmtId="3" fontId="9" fillId="3" borderId="18" xfId="1" applyNumberFormat="1" applyFont="1" applyFill="1" applyBorder="1" applyAlignment="1">
      <alignment horizontal="center"/>
    </xf>
    <xf numFmtId="1" fontId="9" fillId="3" borderId="18" xfId="1" applyNumberFormat="1" applyFont="1" applyFill="1" applyBorder="1" applyAlignment="1">
      <alignment horizontal="center"/>
    </xf>
    <xf numFmtId="0" fontId="9" fillId="4" borderId="25" xfId="1" applyFont="1" applyFill="1" applyBorder="1" applyAlignment="1">
      <alignment horizontal="center" wrapText="1"/>
    </xf>
    <xf numFmtId="0" fontId="9" fillId="4" borderId="26" xfId="1" applyFont="1" applyFill="1" applyBorder="1" applyAlignment="1">
      <alignment horizontal="center" wrapText="1"/>
    </xf>
    <xf numFmtId="3" fontId="9" fillId="4" borderId="27" xfId="1" applyNumberFormat="1" applyFont="1" applyFill="1" applyBorder="1" applyAlignment="1">
      <alignment horizontal="center"/>
    </xf>
    <xf numFmtId="1" fontId="9" fillId="4" borderId="27" xfId="1" applyNumberFormat="1" applyFont="1" applyFill="1" applyBorder="1" applyAlignment="1">
      <alignment horizontal="center"/>
    </xf>
    <xf numFmtId="3" fontId="9" fillId="4" borderId="28" xfId="1" applyNumberFormat="1" applyFont="1" applyFill="1" applyBorder="1" applyAlignment="1">
      <alignment horizontal="center"/>
    </xf>
    <xf numFmtId="3" fontId="9" fillId="2" borderId="0" xfId="1" applyNumberFormat="1" applyFont="1" applyFill="1" applyBorder="1" applyAlignment="1">
      <alignment horizontal="center"/>
    </xf>
    <xf numFmtId="0" fontId="9" fillId="4" borderId="29" xfId="1" applyFont="1" applyFill="1" applyBorder="1" applyAlignment="1">
      <alignment horizontal="center" wrapText="1"/>
    </xf>
    <xf numFmtId="3" fontId="9" fillId="4" borderId="9" xfId="1" applyNumberFormat="1" applyFont="1" applyFill="1" applyBorder="1" applyAlignment="1">
      <alignment horizontal="center"/>
    </xf>
    <xf numFmtId="1" fontId="9" fillId="4" borderId="9" xfId="1" applyNumberFormat="1" applyFont="1" applyFill="1" applyBorder="1" applyAlignment="1">
      <alignment horizontal="center"/>
    </xf>
    <xf numFmtId="3" fontId="9" fillId="4" borderId="13" xfId="1" applyNumberFormat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 wrapText="1"/>
    </xf>
    <xf numFmtId="0" fontId="9" fillId="4" borderId="31" xfId="1" applyFont="1" applyFill="1" applyBorder="1" applyAlignment="1">
      <alignment horizontal="center" wrapText="1"/>
    </xf>
    <xf numFmtId="3" fontId="9" fillId="4" borderId="32" xfId="1" applyNumberFormat="1" applyFont="1" applyFill="1" applyBorder="1" applyAlignment="1">
      <alignment horizontal="center"/>
    </xf>
    <xf numFmtId="1" fontId="9" fillId="4" borderId="32" xfId="1" applyNumberFormat="1" applyFont="1" applyFill="1" applyBorder="1" applyAlignment="1">
      <alignment horizontal="center"/>
    </xf>
    <xf numFmtId="3" fontId="9" fillId="4" borderId="33" xfId="1" applyNumberFormat="1" applyFont="1" applyFill="1" applyBorder="1" applyAlignment="1">
      <alignment horizontal="center"/>
    </xf>
    <xf numFmtId="0" fontId="9" fillId="3" borderId="14" xfId="1" applyFont="1" applyFill="1" applyBorder="1" applyAlignment="1">
      <alignment horizontal="left" wrapText="1"/>
    </xf>
    <xf numFmtId="0" fontId="0" fillId="3" borderId="34" xfId="0" applyFill="1" applyBorder="1" applyAlignment="1">
      <alignment horizontal="left" wrapText="1"/>
    </xf>
    <xf numFmtId="3" fontId="9" fillId="3" borderId="12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/>
    <xf numFmtId="0" fontId="3" fillId="5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3" fillId="5" borderId="9" xfId="1" applyNumberFormat="1" applyFont="1" applyFill="1" applyBorder="1" applyAlignment="1">
      <alignment horizontal="center"/>
    </xf>
    <xf numFmtId="4" fontId="3" fillId="5" borderId="9" xfId="1" applyNumberFormat="1" applyFont="1" applyFill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6" xfId="1" applyFont="1" applyBorder="1" applyAlignment="1">
      <alignment horizontal="center"/>
    </xf>
    <xf numFmtId="0" fontId="9" fillId="0" borderId="37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3" fontId="9" fillId="0" borderId="2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4" fontId="9" fillId="0" borderId="28" xfId="1" applyNumberFormat="1" applyFont="1" applyBorder="1" applyAlignment="1">
      <alignment horizontal="center"/>
    </xf>
    <xf numFmtId="0" fontId="9" fillId="0" borderId="15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10" fillId="0" borderId="38" xfId="1" applyFont="1" applyBorder="1" applyAlignment="1">
      <alignment horizontal="left"/>
    </xf>
    <xf numFmtId="0" fontId="10" fillId="0" borderId="32" xfId="1" applyFont="1" applyBorder="1" applyAlignment="1">
      <alignment horizontal="left"/>
    </xf>
    <xf numFmtId="3" fontId="10" fillId="0" borderId="32" xfId="1" applyNumberFormat="1" applyFont="1" applyBorder="1" applyAlignment="1">
      <alignment horizontal="center"/>
    </xf>
    <xf numFmtId="3" fontId="9" fillId="0" borderId="32" xfId="1" applyNumberFormat="1" applyFont="1" applyBorder="1" applyAlignment="1">
      <alignment horizontal="center"/>
    </xf>
    <xf numFmtId="3" fontId="10" fillId="0" borderId="33" xfId="1" applyNumberFormat="1" applyFont="1" applyBorder="1" applyAlignment="1">
      <alignment horizontal="center"/>
    </xf>
    <xf numFmtId="3" fontId="10" fillId="2" borderId="33" xfId="1" applyNumberFormat="1" applyFont="1" applyFill="1" applyBorder="1" applyAlignment="1">
      <alignment horizontal="center"/>
    </xf>
    <xf numFmtId="0" fontId="3" fillId="5" borderId="39" xfId="1" applyFont="1" applyFill="1" applyBorder="1" applyAlignment="1">
      <alignment horizontal="center"/>
    </xf>
    <xf numFmtId="0" fontId="3" fillId="5" borderId="40" xfId="1" applyFont="1" applyFill="1" applyBorder="1" applyAlignment="1">
      <alignment horizontal="center"/>
    </xf>
    <xf numFmtId="3" fontId="3" fillId="5" borderId="40" xfId="1" applyNumberFormat="1" applyFont="1" applyFill="1" applyBorder="1" applyAlignment="1">
      <alignment horizontal="center"/>
    </xf>
    <xf numFmtId="0" fontId="3" fillId="5" borderId="20" xfId="1" applyFont="1" applyFill="1" applyBorder="1" applyAlignment="1">
      <alignment horizontal="left"/>
    </xf>
    <xf numFmtId="0" fontId="3" fillId="5" borderId="21" xfId="1" applyFont="1" applyFill="1" applyBorder="1" applyAlignment="1">
      <alignment horizontal="left"/>
    </xf>
    <xf numFmtId="0" fontId="9" fillId="6" borderId="41" xfId="1" applyFont="1" applyFill="1" applyBorder="1" applyAlignment="1">
      <alignment horizontal="center" wrapText="1"/>
    </xf>
    <xf numFmtId="0" fontId="9" fillId="6" borderId="26" xfId="1" applyFont="1" applyFill="1" applyBorder="1" applyAlignment="1">
      <alignment horizontal="center" wrapText="1"/>
    </xf>
    <xf numFmtId="3" fontId="9" fillId="6" borderId="9" xfId="1" applyNumberFormat="1" applyFont="1" applyFill="1" applyBorder="1" applyAlignment="1">
      <alignment horizontal="center"/>
    </xf>
    <xf numFmtId="3" fontId="9" fillId="6" borderId="27" xfId="1" applyNumberFormat="1" applyFont="1" applyFill="1" applyBorder="1" applyAlignment="1">
      <alignment horizontal="center"/>
    </xf>
    <xf numFmtId="0" fontId="11" fillId="0" borderId="0" xfId="0" applyFont="1"/>
    <xf numFmtId="0" fontId="9" fillId="6" borderId="9" xfId="1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center" wrapText="1"/>
    </xf>
    <xf numFmtId="3" fontId="3" fillId="6" borderId="20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5" xfId="1" applyFont="1" applyBorder="1" applyAlignment="1"/>
    <xf numFmtId="0" fontId="10" fillId="0" borderId="22" xfId="1" applyFont="1" applyBorder="1" applyAlignment="1"/>
    <xf numFmtId="0" fontId="13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topLeftCell="A17" zoomScaleNormal="100" workbookViewId="0">
      <selection activeCell="F39" sqref="F39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6" customWidth="1"/>
    <col min="7" max="8" width="15.44140625" customWidth="1"/>
    <col min="9" max="9" width="19.109375" customWidth="1"/>
    <col min="10" max="11" width="19.109375" style="156" hidden="1" customWidth="1"/>
  </cols>
  <sheetData>
    <row r="1" spans="1:11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</row>
    <row r="2" spans="1:11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</row>
    <row r="3" spans="1:11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1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</row>
    <row r="5" spans="1:11" ht="58.2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</row>
    <row r="6" spans="1:11" x14ac:dyDescent="0.3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>
        <v>8</v>
      </c>
      <c r="K6" s="17">
        <v>8</v>
      </c>
    </row>
    <row r="7" spans="1:11" x14ac:dyDescent="0.3">
      <c r="A7" s="18" t="s">
        <v>14</v>
      </c>
      <c r="B7" s="19"/>
      <c r="C7" s="19"/>
      <c r="D7" s="19"/>
      <c r="E7" s="19"/>
      <c r="F7" s="19"/>
      <c r="G7" s="19"/>
      <c r="H7" s="19"/>
      <c r="I7" s="20"/>
      <c r="J7" s="21"/>
      <c r="K7" s="21"/>
    </row>
    <row r="8" spans="1:11" x14ac:dyDescent="0.3">
      <c r="A8" s="22" t="s">
        <v>15</v>
      </c>
      <c r="B8" s="23"/>
      <c r="C8" s="24">
        <v>-1039.9600000001956</v>
      </c>
      <c r="D8" s="25">
        <v>145485.64999999991</v>
      </c>
      <c r="E8" s="26">
        <f>636481.56+300</f>
        <v>636781.56000000006</v>
      </c>
      <c r="F8" s="26">
        <v>636781.56999999995</v>
      </c>
      <c r="G8" s="26">
        <f>623340+300</f>
        <v>623640</v>
      </c>
      <c r="H8" s="26">
        <f>C8+E8-F8</f>
        <v>-1039.9700000000885</v>
      </c>
      <c r="I8" s="25">
        <f>D8+E8-G8</f>
        <v>158627.20999999996</v>
      </c>
      <c r="J8" s="27">
        <v>407805.96</v>
      </c>
      <c r="K8" s="27">
        <f>F8-J8</f>
        <v>228975.60999999993</v>
      </c>
    </row>
    <row r="9" spans="1:11" x14ac:dyDescent="0.3">
      <c r="A9" s="28"/>
      <c r="B9" s="29"/>
      <c r="C9" s="24"/>
      <c r="D9" s="30"/>
      <c r="E9" s="26"/>
      <c r="F9" s="26"/>
      <c r="G9" s="26"/>
      <c r="H9" s="26"/>
      <c r="I9" s="30"/>
      <c r="J9" s="31"/>
      <c r="K9" s="31"/>
    </row>
    <row r="10" spans="1:11" ht="18.75" customHeight="1" x14ac:dyDescent="0.3">
      <c r="A10" s="32" t="s">
        <v>16</v>
      </c>
      <c r="B10" s="33"/>
      <c r="C10" s="34">
        <v>540855.0299999998</v>
      </c>
      <c r="D10" s="35">
        <v>87747.8299999999</v>
      </c>
      <c r="E10" s="36">
        <f>515370.48+516.66-1265</f>
        <v>514622.13999999996</v>
      </c>
      <c r="F10" s="36">
        <v>762261</v>
      </c>
      <c r="G10" s="37">
        <f>482506.82+5716.66+60</f>
        <v>488283.48</v>
      </c>
      <c r="H10" s="37">
        <f>C10+E10-F10</f>
        <v>293216.16999999969</v>
      </c>
      <c r="I10" s="35">
        <f>D10+E10-G10</f>
        <v>114086.48999999987</v>
      </c>
      <c r="J10" s="38">
        <v>89526</v>
      </c>
      <c r="K10" s="27">
        <f>F10-J10</f>
        <v>672735</v>
      </c>
    </row>
    <row r="11" spans="1:11" ht="18.75" hidden="1" customHeight="1" x14ac:dyDescent="0.3">
      <c r="A11" s="39" t="s">
        <v>17</v>
      </c>
      <c r="B11" s="40"/>
      <c r="C11" s="41"/>
      <c r="D11" s="42">
        <v>81222.569999999891</v>
      </c>
      <c r="E11" s="43"/>
      <c r="F11" s="43"/>
      <c r="G11" s="44"/>
      <c r="H11" s="44"/>
      <c r="I11" s="42">
        <f>D11+E11-G11</f>
        <v>81222.569999999891</v>
      </c>
      <c r="J11" s="38"/>
      <c r="K11" s="45"/>
    </row>
    <row r="12" spans="1:11" ht="39" customHeight="1" x14ac:dyDescent="0.3">
      <c r="A12" s="46" t="s">
        <v>18</v>
      </c>
      <c r="B12" s="47"/>
      <c r="C12" s="34"/>
      <c r="D12" s="35">
        <v>2500</v>
      </c>
      <c r="E12" s="36">
        <v>5716.66</v>
      </c>
      <c r="F12" s="36"/>
      <c r="G12" s="37">
        <v>5716.66</v>
      </c>
      <c r="H12" s="37"/>
      <c r="I12" s="35">
        <f>D12+E12-G12</f>
        <v>2500</v>
      </c>
      <c r="J12" s="38"/>
      <c r="K12" s="45"/>
    </row>
    <row r="13" spans="1:11" x14ac:dyDescent="0.3">
      <c r="A13" s="48"/>
      <c r="B13" s="49"/>
      <c r="C13" s="50"/>
      <c r="D13" s="51"/>
      <c r="E13" s="52"/>
      <c r="F13" s="52"/>
      <c r="G13" s="52"/>
      <c r="H13" s="52"/>
      <c r="I13" s="51"/>
      <c r="J13" s="53"/>
      <c r="K13" s="53"/>
    </row>
    <row r="14" spans="1:11" x14ac:dyDescent="0.3">
      <c r="A14" s="54" t="s">
        <v>19</v>
      </c>
      <c r="B14" s="55"/>
      <c r="C14" s="24">
        <v>0</v>
      </c>
      <c r="D14" s="25">
        <v>19449.990000000005</v>
      </c>
      <c r="E14" s="56">
        <v>137671.56</v>
      </c>
      <c r="F14" s="56">
        <v>137671.56</v>
      </c>
      <c r="G14" s="26">
        <v>131053.97</v>
      </c>
      <c r="H14" s="57">
        <f>C14+E14-F14</f>
        <v>0</v>
      </c>
      <c r="I14" s="25">
        <f>D14+E14-G14</f>
        <v>26067.579999999987</v>
      </c>
      <c r="J14" s="38"/>
      <c r="K14" s="27">
        <f>F14-J14</f>
        <v>137671.56</v>
      </c>
    </row>
    <row r="15" spans="1:11" x14ac:dyDescent="0.3">
      <c r="A15" s="58"/>
      <c r="B15" s="59"/>
      <c r="C15" s="60"/>
      <c r="D15" s="61"/>
      <c r="E15" s="62"/>
      <c r="F15" s="62"/>
      <c r="G15" s="62"/>
      <c r="H15" s="63"/>
      <c r="I15" s="64"/>
      <c r="J15" s="38"/>
      <c r="K15" s="38"/>
    </row>
    <row r="16" spans="1:11" x14ac:dyDescent="0.3">
      <c r="A16" s="65" t="s">
        <v>20</v>
      </c>
      <c r="B16" s="66"/>
      <c r="C16" s="67">
        <v>-3.4300000000392856</v>
      </c>
      <c r="D16" s="64">
        <v>443.26999999999907</v>
      </c>
      <c r="E16" s="68">
        <v>0</v>
      </c>
      <c r="F16" s="68"/>
      <c r="G16" s="63">
        <v>56.89</v>
      </c>
      <c r="H16" s="63">
        <f>C16+E16-F16</f>
        <v>-3.4300000000392856</v>
      </c>
      <c r="I16" s="64">
        <f>D16+E16-G16</f>
        <v>386.37999999999909</v>
      </c>
      <c r="J16" s="38">
        <v>19812.7</v>
      </c>
      <c r="K16" s="27">
        <f>F16-J16</f>
        <v>-19812.7</v>
      </c>
    </row>
    <row r="17" spans="1:11" x14ac:dyDescent="0.3">
      <c r="A17" s="69"/>
      <c r="B17" s="70"/>
      <c r="C17" s="71"/>
      <c r="D17" s="72"/>
      <c r="E17" s="73"/>
      <c r="F17" s="73"/>
      <c r="G17" s="74"/>
      <c r="H17" s="74"/>
      <c r="I17" s="72"/>
      <c r="J17" s="38"/>
      <c r="K17" s="38"/>
    </row>
    <row r="18" spans="1:11" x14ac:dyDescent="0.3">
      <c r="A18" s="69" t="s">
        <v>21</v>
      </c>
      <c r="B18" s="70"/>
      <c r="C18" s="71">
        <v>-3.1800000000387172</v>
      </c>
      <c r="D18" s="72">
        <v>229.84000000000071</v>
      </c>
      <c r="E18" s="73">
        <v>0</v>
      </c>
      <c r="F18" s="73"/>
      <c r="G18" s="74">
        <v>44.21</v>
      </c>
      <c r="H18" s="74">
        <f>C18+E18-F18</f>
        <v>-3.1800000000387172</v>
      </c>
      <c r="I18" s="72">
        <f>D18+E18-G18</f>
        <v>185.63000000000071</v>
      </c>
      <c r="J18" s="38">
        <v>19781</v>
      </c>
      <c r="K18" s="27">
        <f>F18-J18</f>
        <v>-19781</v>
      </c>
    </row>
    <row r="19" spans="1:11" x14ac:dyDescent="0.3">
      <c r="A19" s="69"/>
      <c r="B19" s="70"/>
      <c r="C19" s="71"/>
      <c r="D19" s="72"/>
      <c r="E19" s="73"/>
      <c r="F19" s="73"/>
      <c r="G19" s="74"/>
      <c r="H19" s="74"/>
      <c r="I19" s="72"/>
      <c r="J19" s="38"/>
      <c r="K19" s="38"/>
    </row>
    <row r="20" spans="1:11" x14ac:dyDescent="0.3">
      <c r="A20" s="69" t="s">
        <v>22</v>
      </c>
      <c r="B20" s="70"/>
      <c r="C20" s="71">
        <v>-38.5</v>
      </c>
      <c r="D20" s="72">
        <v>4322.0699999999961</v>
      </c>
      <c r="E20" s="73">
        <v>32576.89</v>
      </c>
      <c r="F20" s="73">
        <v>32576.89</v>
      </c>
      <c r="G20" s="74">
        <v>28740.09</v>
      </c>
      <c r="H20" s="74">
        <f>C20+E20-F20</f>
        <v>-38.5</v>
      </c>
      <c r="I20" s="72">
        <f>D20+E20-G20</f>
        <v>8158.8699999999917</v>
      </c>
      <c r="J20" s="38">
        <v>19015.599999999999</v>
      </c>
      <c r="K20" s="27">
        <f>F20-J20</f>
        <v>13561.29</v>
      </c>
    </row>
    <row r="21" spans="1:11" x14ac:dyDescent="0.3">
      <c r="A21" s="69"/>
      <c r="B21" s="70"/>
      <c r="C21" s="71"/>
      <c r="D21" s="75"/>
      <c r="E21" s="73"/>
      <c r="F21" s="73"/>
      <c r="G21" s="76"/>
      <c r="H21" s="76"/>
      <c r="I21" s="75"/>
      <c r="J21" s="38"/>
      <c r="K21" s="38"/>
    </row>
    <row r="22" spans="1:11" x14ac:dyDescent="0.3">
      <c r="A22" s="69" t="s">
        <v>23</v>
      </c>
      <c r="B22" s="77"/>
      <c r="C22" s="76">
        <v>0</v>
      </c>
      <c r="D22" s="67">
        <v>10674.130000000056</v>
      </c>
      <c r="E22" s="71">
        <v>0</v>
      </c>
      <c r="F22" s="71"/>
      <c r="G22" s="71"/>
      <c r="H22" s="71">
        <f>C22+E22-F22</f>
        <v>0</v>
      </c>
      <c r="I22" s="78">
        <f>D22+E22-G22</f>
        <v>10674.130000000056</v>
      </c>
      <c r="J22" s="38">
        <v>148935.12</v>
      </c>
      <c r="K22" s="27">
        <f>F22-J22</f>
        <v>-148935.12</v>
      </c>
    </row>
    <row r="23" spans="1:11" ht="15" thickBot="1" x14ac:dyDescent="0.35">
      <c r="A23" s="79"/>
      <c r="B23" s="80"/>
      <c r="C23" s="81"/>
      <c r="D23" s="82"/>
      <c r="E23" s="83"/>
      <c r="F23" s="83"/>
      <c r="G23" s="81"/>
      <c r="H23" s="81"/>
      <c r="I23" s="84"/>
      <c r="J23" s="38"/>
      <c r="K23" s="38"/>
    </row>
    <row r="24" spans="1:11" ht="15" thickBot="1" x14ac:dyDescent="0.35">
      <c r="A24" s="85" t="s">
        <v>24</v>
      </c>
      <c r="B24" s="86"/>
      <c r="C24" s="87">
        <f t="shared" ref="C24:K24" si="0">C8+C10+C14+C16+C18+C20+C22</f>
        <v>539769.9599999995</v>
      </c>
      <c r="D24" s="87">
        <f t="shared" si="0"/>
        <v>268352.77999999985</v>
      </c>
      <c r="E24" s="87">
        <f t="shared" si="0"/>
        <v>1321652.1499999999</v>
      </c>
      <c r="F24" s="87">
        <f t="shared" si="0"/>
        <v>1569291.0199999998</v>
      </c>
      <c r="G24" s="87">
        <f t="shared" si="0"/>
        <v>1271818.6399999999</v>
      </c>
      <c r="H24" s="87">
        <f t="shared" si="0"/>
        <v>292131.0899999995</v>
      </c>
      <c r="I24" s="87">
        <f t="shared" si="0"/>
        <v>318186.28999999986</v>
      </c>
      <c r="J24" s="88">
        <f t="shared" si="0"/>
        <v>704876.38</v>
      </c>
      <c r="K24" s="88">
        <f t="shared" si="0"/>
        <v>864414.64</v>
      </c>
    </row>
    <row r="25" spans="1:11" x14ac:dyDescent="0.3">
      <c r="A25" s="89"/>
      <c r="B25" s="90"/>
      <c r="C25" s="91"/>
      <c r="D25" s="91"/>
      <c r="E25" s="91"/>
      <c r="F25" s="91"/>
      <c r="G25" s="91"/>
      <c r="H25" s="91"/>
      <c r="I25" s="92"/>
      <c r="J25" s="93"/>
      <c r="K25" s="93"/>
    </row>
    <row r="26" spans="1:11" x14ac:dyDescent="0.3">
      <c r="A26" s="94" t="s">
        <v>25</v>
      </c>
      <c r="B26" s="95"/>
      <c r="C26" s="96">
        <v>1410967.4200000004</v>
      </c>
      <c r="D26" s="96">
        <v>93661.350000000035</v>
      </c>
      <c r="E26" s="97">
        <f>SUM(E27:E29)</f>
        <v>552021.58000000007</v>
      </c>
      <c r="F26" s="97"/>
      <c r="G26" s="96">
        <f>SUM(G27:G29)</f>
        <v>546546.45000000007</v>
      </c>
      <c r="H26" s="96">
        <f>C26+E26-F26</f>
        <v>1962989.0000000005</v>
      </c>
      <c r="I26" s="96">
        <f>D26+E26-G26</f>
        <v>99136.480000000098</v>
      </c>
      <c r="J26" s="27">
        <f t="shared" ref="J26:J35" si="1">F26</f>
        <v>0</v>
      </c>
      <c r="K26" s="27">
        <f t="shared" ref="K26:K35" si="2">F26-J26</f>
        <v>0</v>
      </c>
    </row>
    <row r="27" spans="1:11" hidden="1" x14ac:dyDescent="0.3">
      <c r="A27" s="98" t="s">
        <v>26</v>
      </c>
      <c r="B27" s="99"/>
      <c r="C27" s="100">
        <v>1289353.54</v>
      </c>
      <c r="D27" s="100">
        <v>93661.34999999986</v>
      </c>
      <c r="E27" s="101">
        <v>518261.76000000001</v>
      </c>
      <c r="F27" s="101"/>
      <c r="G27" s="100">
        <v>512786.63</v>
      </c>
      <c r="H27" s="100">
        <f t="shared" ref="H27:H29" si="3">C27+E27-F27</f>
        <v>1807615.3</v>
      </c>
      <c r="I27" s="102">
        <f t="shared" ref="I27:I29" si="4">D27+E27-G27</f>
        <v>99136.479999999865</v>
      </c>
      <c r="J27" s="103"/>
      <c r="K27" s="103"/>
    </row>
    <row r="28" spans="1:11" hidden="1" x14ac:dyDescent="0.3">
      <c r="A28" s="39" t="s">
        <v>27</v>
      </c>
      <c r="B28" s="104"/>
      <c r="C28" s="105">
        <v>3409.07</v>
      </c>
      <c r="D28" s="105">
        <v>0</v>
      </c>
      <c r="E28" s="106">
        <v>1335.34</v>
      </c>
      <c r="F28" s="106"/>
      <c r="G28" s="105">
        <v>1335.34</v>
      </c>
      <c r="H28" s="105">
        <f t="shared" si="3"/>
        <v>4744.41</v>
      </c>
      <c r="I28" s="107">
        <f t="shared" si="4"/>
        <v>0</v>
      </c>
      <c r="J28" s="103"/>
      <c r="K28" s="103"/>
    </row>
    <row r="29" spans="1:11" ht="15" hidden="1" thickBot="1" x14ac:dyDescent="0.35">
      <c r="A29" s="108" t="s">
        <v>28</v>
      </c>
      <c r="B29" s="109"/>
      <c r="C29" s="110">
        <v>63451.150000000009</v>
      </c>
      <c r="D29" s="110">
        <v>0</v>
      </c>
      <c r="E29" s="111">
        <f>2702.04*12</f>
        <v>32424.48</v>
      </c>
      <c r="F29" s="111"/>
      <c r="G29" s="110">
        <f>2702.04*12</f>
        <v>32424.48</v>
      </c>
      <c r="H29" s="110">
        <f t="shared" si="3"/>
        <v>95875.63</v>
      </c>
      <c r="I29" s="112">
        <f t="shared" si="4"/>
        <v>0</v>
      </c>
      <c r="J29" s="103"/>
      <c r="K29" s="103"/>
    </row>
    <row r="30" spans="1:11" x14ac:dyDescent="0.3">
      <c r="A30" s="113" t="s">
        <v>29</v>
      </c>
      <c r="B30" s="114"/>
      <c r="C30" s="115">
        <v>43570.31</v>
      </c>
      <c r="D30" s="115"/>
      <c r="E30" s="63">
        <v>53801.85</v>
      </c>
      <c r="F30" s="63"/>
      <c r="G30" s="115">
        <v>53801.85</v>
      </c>
      <c r="H30" s="115">
        <f>C30+E30-F30</f>
        <v>97372.160000000003</v>
      </c>
      <c r="I30" s="115"/>
      <c r="J30" s="116"/>
      <c r="K30" s="117"/>
    </row>
    <row r="31" spans="1:11" x14ac:dyDescent="0.3">
      <c r="A31" s="118" t="s">
        <v>24</v>
      </c>
      <c r="B31" s="119"/>
      <c r="C31" s="120">
        <f>C26+C30</f>
        <v>1454537.7300000004</v>
      </c>
      <c r="D31" s="120">
        <f t="shared" ref="D31:I31" si="5">D26+D30</f>
        <v>93661.350000000035</v>
      </c>
      <c r="E31" s="120">
        <f t="shared" si="5"/>
        <v>605823.43000000005</v>
      </c>
      <c r="F31" s="120">
        <f t="shared" si="5"/>
        <v>0</v>
      </c>
      <c r="G31" s="121">
        <f t="shared" si="5"/>
        <v>600348.30000000005</v>
      </c>
      <c r="H31" s="120">
        <f t="shared" si="5"/>
        <v>2060361.1600000004</v>
      </c>
      <c r="I31" s="120">
        <f t="shared" si="5"/>
        <v>99136.480000000098</v>
      </c>
      <c r="J31" s="27">
        <f t="shared" si="1"/>
        <v>0</v>
      </c>
      <c r="K31" s="27">
        <f t="shared" si="2"/>
        <v>0</v>
      </c>
    </row>
    <row r="32" spans="1:11" ht="15" thickBot="1" x14ac:dyDescent="0.35">
      <c r="A32" s="122"/>
      <c r="B32" s="123"/>
      <c r="C32" s="123"/>
      <c r="D32" s="123"/>
      <c r="E32" s="123"/>
      <c r="F32" s="123"/>
      <c r="G32" s="123"/>
      <c r="H32" s="123"/>
      <c r="I32" s="124"/>
      <c r="J32" s="27">
        <f t="shared" si="1"/>
        <v>0</v>
      </c>
      <c r="K32" s="27">
        <f t="shared" si="2"/>
        <v>0</v>
      </c>
    </row>
    <row r="33" spans="1:11" x14ac:dyDescent="0.3">
      <c r="A33" s="125" t="s">
        <v>30</v>
      </c>
      <c r="B33" s="126"/>
      <c r="C33" s="127">
        <v>-4819.9699999999721</v>
      </c>
      <c r="D33" s="128">
        <v>6102.5400000000027</v>
      </c>
      <c r="E33" s="129"/>
      <c r="F33" s="129"/>
      <c r="G33" s="129"/>
      <c r="H33" s="129">
        <f>C33+E33-F33</f>
        <v>-4819.9699999999721</v>
      </c>
      <c r="I33" s="130">
        <f>D33+E33-G33</f>
        <v>6102.5400000000027</v>
      </c>
      <c r="J33" s="38">
        <f t="shared" si="1"/>
        <v>0</v>
      </c>
      <c r="K33" s="27">
        <f t="shared" si="2"/>
        <v>0</v>
      </c>
    </row>
    <row r="34" spans="1:11" x14ac:dyDescent="0.3">
      <c r="A34" s="131" t="s">
        <v>31</v>
      </c>
      <c r="B34" s="132"/>
      <c r="C34" s="71">
        <v>-19593.399999999965</v>
      </c>
      <c r="D34" s="67">
        <v>5341.6300000000119</v>
      </c>
      <c r="E34" s="71"/>
      <c r="F34" s="71"/>
      <c r="G34" s="71"/>
      <c r="H34" s="71">
        <f>C34+E34-F34</f>
        <v>-19593.399999999965</v>
      </c>
      <c r="I34" s="78">
        <f>D34+E34-G34</f>
        <v>5341.6300000000119</v>
      </c>
      <c r="J34" s="38">
        <f t="shared" si="1"/>
        <v>0</v>
      </c>
      <c r="K34" s="27">
        <f t="shared" si="2"/>
        <v>0</v>
      </c>
    </row>
    <row r="35" spans="1:11" x14ac:dyDescent="0.3">
      <c r="A35" s="69" t="s">
        <v>32</v>
      </c>
      <c r="B35" s="77"/>
      <c r="C35" s="71">
        <v>51.809999999706633</v>
      </c>
      <c r="D35" s="71">
        <v>34774.529999999344</v>
      </c>
      <c r="E35" s="71"/>
      <c r="F35" s="71"/>
      <c r="G35" s="71"/>
      <c r="H35" s="71">
        <f>C35+E35-F35</f>
        <v>51.809999999706633</v>
      </c>
      <c r="I35" s="78">
        <f>D35+E35-G35</f>
        <v>34774.529999999344</v>
      </c>
      <c r="J35" s="38">
        <f t="shared" si="1"/>
        <v>0</v>
      </c>
      <c r="K35" s="27">
        <f t="shared" si="2"/>
        <v>0</v>
      </c>
    </row>
    <row r="36" spans="1:11" x14ac:dyDescent="0.3">
      <c r="A36" s="69" t="s">
        <v>33</v>
      </c>
      <c r="B36" s="77"/>
      <c r="C36" s="76">
        <v>0</v>
      </c>
      <c r="D36" s="67">
        <v>751.11999999999921</v>
      </c>
      <c r="E36" s="71"/>
      <c r="F36" s="71"/>
      <c r="G36" s="71"/>
      <c r="H36" s="71">
        <f>C36+E36-F36</f>
        <v>0</v>
      </c>
      <c r="I36" s="78">
        <f>D36+E36-G36</f>
        <v>751.11999999999921</v>
      </c>
      <c r="J36" s="38"/>
      <c r="K36" s="27"/>
    </row>
    <row r="37" spans="1:11" ht="15" thickBot="1" x14ac:dyDescent="0.35">
      <c r="A37" s="133"/>
      <c r="B37" s="134"/>
      <c r="C37" s="135"/>
      <c r="D37" s="135"/>
      <c r="E37" s="135"/>
      <c r="F37" s="135"/>
      <c r="G37" s="135"/>
      <c r="H37" s="136"/>
      <c r="I37" s="137"/>
      <c r="J37" s="138"/>
      <c r="K37" s="138"/>
    </row>
    <row r="38" spans="1:11" ht="15" thickBot="1" x14ac:dyDescent="0.35">
      <c r="A38" s="139" t="s">
        <v>24</v>
      </c>
      <c r="B38" s="140"/>
      <c r="C38" s="141">
        <f>C33+C34+C35+C36</f>
        <v>-24361.560000000231</v>
      </c>
      <c r="D38" s="141">
        <f t="shared" ref="D38:K38" si="6">D33+D34+D35+D36</f>
        <v>46969.819999999359</v>
      </c>
      <c r="E38" s="141">
        <f t="shared" si="6"/>
        <v>0</v>
      </c>
      <c r="F38" s="141">
        <f t="shared" si="6"/>
        <v>0</v>
      </c>
      <c r="G38" s="141">
        <f t="shared" si="6"/>
        <v>0</v>
      </c>
      <c r="H38" s="141">
        <f t="shared" si="6"/>
        <v>-24361.560000000231</v>
      </c>
      <c r="I38" s="141">
        <f t="shared" si="6"/>
        <v>46969.819999999359</v>
      </c>
      <c r="J38" s="141">
        <f t="shared" si="6"/>
        <v>0</v>
      </c>
      <c r="K38" s="141">
        <f t="shared" si="6"/>
        <v>0</v>
      </c>
    </row>
    <row r="39" spans="1:11" ht="15" thickBot="1" x14ac:dyDescent="0.35">
      <c r="A39" s="142" t="s">
        <v>34</v>
      </c>
      <c r="B39" s="143"/>
      <c r="C39" s="87">
        <f>C24+C31+C38</f>
        <v>1969946.1299999997</v>
      </c>
      <c r="D39" s="87">
        <f t="shared" ref="D39:K39" si="7">D24+D31+D38</f>
        <v>408983.94999999925</v>
      </c>
      <c r="E39" s="87">
        <f t="shared" si="7"/>
        <v>1927475.58</v>
      </c>
      <c r="F39" s="87">
        <f t="shared" si="7"/>
        <v>1569291.0199999998</v>
      </c>
      <c r="G39" s="87">
        <f t="shared" si="7"/>
        <v>1872166.94</v>
      </c>
      <c r="H39" s="87">
        <f t="shared" si="7"/>
        <v>2328130.69</v>
      </c>
      <c r="I39" s="87">
        <f t="shared" si="7"/>
        <v>464292.58999999933</v>
      </c>
      <c r="J39" s="87">
        <f t="shared" si="7"/>
        <v>704876.38</v>
      </c>
      <c r="K39" s="87">
        <f t="shared" si="7"/>
        <v>864414.64</v>
      </c>
    </row>
    <row r="40" spans="1:11" s="148" customFormat="1" x14ac:dyDescent="0.3">
      <c r="A40" s="144" t="s">
        <v>35</v>
      </c>
      <c r="B40" s="145"/>
      <c r="C40" s="146">
        <v>108124.5</v>
      </c>
      <c r="D40" s="146">
        <v>2500</v>
      </c>
      <c r="E40" s="146">
        <f>SUM(E41:E42)</f>
        <v>10216.66</v>
      </c>
      <c r="F40" s="146">
        <f>G40*0.125</f>
        <v>714.58249999999998</v>
      </c>
      <c r="G40" s="146">
        <f>G41+G42</f>
        <v>5716.66</v>
      </c>
      <c r="H40" s="147">
        <f>C40+E40-F40</f>
        <v>117626.5775</v>
      </c>
      <c r="I40" s="146">
        <f>I41+I42</f>
        <v>7000</v>
      </c>
      <c r="J40" s="146"/>
      <c r="K40" s="146"/>
    </row>
    <row r="41" spans="1:11" s="148" customFormat="1" x14ac:dyDescent="0.3">
      <c r="A41" s="149" t="s">
        <v>36</v>
      </c>
      <c r="B41" s="150"/>
      <c r="C41" s="146"/>
      <c r="D41" s="146">
        <v>2000</v>
      </c>
      <c r="E41" s="146">
        <f>500*12</f>
        <v>6000</v>
      </c>
      <c r="F41" s="146"/>
      <c r="G41" s="146">
        <v>1500</v>
      </c>
      <c r="H41" s="146"/>
      <c r="I41" s="146">
        <f>D41+E41-G41</f>
        <v>6500</v>
      </c>
      <c r="J41" s="146"/>
      <c r="K41" s="146"/>
    </row>
    <row r="42" spans="1:11" s="148" customFormat="1" ht="15" thickBot="1" x14ac:dyDescent="0.35">
      <c r="A42" s="149" t="s">
        <v>37</v>
      </c>
      <c r="B42" s="150"/>
      <c r="C42" s="146">
        <v>0</v>
      </c>
      <c r="D42" s="146">
        <v>500</v>
      </c>
      <c r="E42" s="146">
        <f>500*8+216.66</f>
        <v>4216.66</v>
      </c>
      <c r="F42" s="146"/>
      <c r="G42" s="146">
        <v>4216.66</v>
      </c>
      <c r="H42" s="146">
        <f>C42</f>
        <v>0</v>
      </c>
      <c r="I42" s="146">
        <f>D42+E42-G42</f>
        <v>500</v>
      </c>
      <c r="J42" s="146"/>
      <c r="K42" s="146"/>
    </row>
    <row r="43" spans="1:11" ht="15" thickBot="1" x14ac:dyDescent="0.35">
      <c r="A43" s="149" t="s">
        <v>38</v>
      </c>
      <c r="B43" s="150"/>
      <c r="C43" s="146"/>
      <c r="D43" s="146"/>
      <c r="E43" s="146"/>
      <c r="F43" s="146"/>
      <c r="G43" s="146"/>
      <c r="H43" s="146"/>
      <c r="I43" s="146"/>
      <c r="J43" s="151">
        <f>J39+J40</f>
        <v>704876.38</v>
      </c>
      <c r="K43" s="151">
        <f>K39+K40</f>
        <v>864414.64</v>
      </c>
    </row>
    <row r="44" spans="1:11" ht="15" thickBot="1" x14ac:dyDescent="0.35">
      <c r="A44" s="142"/>
      <c r="B44" s="143"/>
      <c r="C44" s="87"/>
      <c r="D44" s="87"/>
      <c r="E44" s="87"/>
      <c r="F44" s="87"/>
      <c r="G44" s="87"/>
      <c r="H44" s="87"/>
      <c r="I44" s="87"/>
      <c r="J44" s="6"/>
      <c r="K44" s="6"/>
    </row>
    <row r="45" spans="1:11" x14ac:dyDescent="0.3">
      <c r="A45" s="152"/>
      <c r="B45" s="153"/>
      <c r="C45" s="154"/>
      <c r="D45" s="154"/>
      <c r="E45" s="154"/>
      <c r="F45" s="154"/>
      <c r="G45" s="154"/>
      <c r="H45" s="154"/>
      <c r="I45" s="155"/>
      <c r="J45"/>
      <c r="K45"/>
    </row>
  </sheetData>
  <mergeCells count="42">
    <mergeCell ref="A40:B40"/>
    <mergeCell ref="A41:B41"/>
    <mergeCell ref="A42:B42"/>
    <mergeCell ref="A43:B43"/>
    <mergeCell ref="A44:B44"/>
    <mergeCell ref="A45:I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I32"/>
    <mergeCell ref="A33:B33"/>
    <mergeCell ref="A21:B21"/>
    <mergeCell ref="A22:B22"/>
    <mergeCell ref="A23:B23"/>
    <mergeCell ref="A24:B24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99" orientation="landscape" r:id="rId1"/>
  <rowBreaks count="2" manualBreakCount="2">
    <brk id="32" max="16383" man="1"/>
    <brk id="39" max="16383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2026-02-26T08:00:35Z</dcterms:created>
  <dcterms:modified xsi:type="dcterms:W3CDTF">2026-02-26T08:03:23Z</dcterms:modified>
</cp:coreProperties>
</file>