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G53" i="1" l="1"/>
  <c r="E53" i="1"/>
  <c r="D53" i="1"/>
  <c r="D52" i="1"/>
  <c r="E51" i="1"/>
  <c r="D51" i="1"/>
  <c r="D50" i="1"/>
  <c r="I48" i="1"/>
  <c r="I47" i="1"/>
  <c r="I46" i="1"/>
  <c r="I45" i="1"/>
  <c r="I44" i="1"/>
  <c r="I43" i="1"/>
  <c r="I42" i="1"/>
  <c r="I41" i="1"/>
  <c r="G40" i="1"/>
  <c r="G39" i="1" s="1"/>
  <c r="E40" i="1"/>
  <c r="F39" i="1"/>
  <c r="F50" i="1" s="1"/>
  <c r="I37" i="1"/>
  <c r="I36" i="1"/>
  <c r="G35" i="1"/>
  <c r="G34" i="1" s="1"/>
  <c r="E34" i="1"/>
  <c r="H34" i="1" s="1"/>
  <c r="I32" i="1"/>
  <c r="I31" i="1"/>
  <c r="I30" i="1"/>
  <c r="G29" i="1"/>
  <c r="E29" i="1"/>
  <c r="I27" i="1"/>
  <c r="I26" i="1"/>
  <c r="I25" i="1"/>
  <c r="I24" i="1"/>
  <c r="G24" i="1"/>
  <c r="E24" i="1"/>
  <c r="H24" i="1" s="1"/>
  <c r="I22" i="1"/>
  <c r="I21" i="1"/>
  <c r="I20" i="1"/>
  <c r="G19" i="1"/>
  <c r="E19" i="1"/>
  <c r="H19" i="1" s="1"/>
  <c r="I17" i="1"/>
  <c r="G16" i="1"/>
  <c r="G52" i="1" s="1"/>
  <c r="E16" i="1"/>
  <c r="E14" i="1" s="1"/>
  <c r="H14" i="1" s="1"/>
  <c r="I15" i="1"/>
  <c r="I12" i="1"/>
  <c r="I11" i="1"/>
  <c r="I10" i="1"/>
  <c r="I9" i="1"/>
  <c r="G9" i="1"/>
  <c r="E9" i="1"/>
  <c r="C9" i="1"/>
  <c r="H9" i="1" l="1"/>
  <c r="G14" i="1"/>
  <c r="G50" i="1" s="1"/>
  <c r="I19" i="1"/>
  <c r="I40" i="1"/>
  <c r="I16" i="1"/>
  <c r="I52" i="1" s="1"/>
  <c r="I29" i="1"/>
  <c r="C50" i="1"/>
  <c r="I51" i="1"/>
  <c r="G51" i="1"/>
  <c r="I53" i="1"/>
  <c r="E39" i="1"/>
  <c r="I35" i="1"/>
  <c r="E52" i="1"/>
  <c r="H29" i="1"/>
  <c r="I14" i="1" l="1"/>
  <c r="H39" i="1"/>
  <c r="I39" i="1"/>
  <c r="E50" i="1"/>
  <c r="I34" i="1"/>
  <c r="H50" i="1"/>
  <c r="I50" i="1" l="1"/>
</calcChain>
</file>

<file path=xl/sharedStrings.xml><?xml version="1.0" encoding="utf-8"?>
<sst xmlns="http://schemas.openxmlformats.org/spreadsheetml/2006/main" count="52" uniqueCount="31">
  <si>
    <t>УТВЕРЖДАЮ</t>
  </si>
  <si>
    <t>Директор ООО УК "Эталон" _____________________Э.В. Цыганова</t>
  </si>
  <si>
    <t>Информация о состоянии лицевого счета   д.№ 13  по ул.Лесная пгт.Хелюля г.Сортавала</t>
  </si>
  <si>
    <t>за период 01.01.2025-31.12.2025</t>
  </si>
  <si>
    <t xml:space="preserve">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</si>
  <si>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</si>
  <si>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</si>
  <si>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</si>
  <si>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</si>
  <si>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</si>
  <si>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</si>
  <si>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</si>
  <si>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</si>
  <si>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- 3357,4 кв.м.</t>
  </si>
  <si>
    <t>Содержание</t>
  </si>
  <si>
    <t>в т.ч. население</t>
  </si>
  <si>
    <t>ИП Зилов СН</t>
  </si>
  <si>
    <t>ООО "Слава плюс"</t>
  </si>
  <si>
    <t>Ремонт</t>
  </si>
  <si>
    <t>Управление</t>
  </si>
  <si>
    <t>ОДН водоснабж</t>
  </si>
  <si>
    <t>ОДН водоотв</t>
  </si>
  <si>
    <t>ОДН эл/сн</t>
  </si>
  <si>
    <t>Капитальный ремонт, всего</t>
  </si>
  <si>
    <t>Капитальный ремонт</t>
  </si>
  <si>
    <t>Фонд кап.ремонта</t>
  </si>
  <si>
    <t>Администрация СМР</t>
  </si>
  <si>
    <t>МКУ Н-ИНВЕСТ</t>
  </si>
  <si>
    <t>пени</t>
  </si>
  <si>
    <t>Банковские платежи (комиссии, проценты)</t>
  </si>
  <si>
    <t>ВСЕГО по ЖКУ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</si>
</sst>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left"/>
    </xf>
    <xf numFmtId="0" fontId="10" fillId="2" borderId="10" xfId="1" applyFont="1" applyFill="1" applyBorder="1" applyAlignment="1">
      <alignment horizontal="left"/>
    </xf>
    <xf numFmtId="3" fontId="10" fillId="2" borderId="11" xfId="1" applyNumberFormat="1" applyFont="1" applyFill="1" applyBorder="1" applyAlignment="1">
      <alignment horizontal="center"/>
    </xf>
    <xf numFmtId="3" fontId="10" fillId="2" borderId="10" xfId="1" applyNumberFormat="1" applyFont="1" applyFill="1" applyBorder="1" applyAlignment="1">
      <alignment horizontal="center"/>
    </xf>
    <xf numFmtId="0" fontId="10" fillId="0" borderId="12" xfId="1" applyFont="1" applyBorder="1" applyAlignment="1">
      <alignment horizontal="right"/>
    </xf>
    <xf numFmtId="0" fontId="10" fillId="0" borderId="13" xfId="1" applyFont="1" applyBorder="1" applyAlignment="1">
      <alignment horizontal="right"/>
    </xf>
    <xf numFmtId="3" fontId="10" fillId="0" borderId="14" xfId="1" applyNumberFormat="1" applyFont="1" applyBorder="1" applyAlignment="1">
      <alignment horizontal="center"/>
    </xf>
    <xf numFmtId="3" fontId="10" fillId="3" borderId="13" xfId="1" applyNumberFormat="1" applyFont="1" applyFill="1" applyBorder="1" applyAlignment="1">
      <alignment horizontal="center"/>
    </xf>
    <xf numFmtId="1" fontId="10" fillId="0" borderId="14" xfId="1" applyNumberFormat="1" applyFont="1" applyBorder="1" applyAlignment="1">
      <alignment horizontal="center"/>
    </xf>
    <xf numFmtId="1" fontId="10" fillId="3" borderId="14" xfId="1" applyNumberFormat="1" applyFont="1" applyFill="1" applyBorder="1" applyAlignment="1">
      <alignment horizontal="center"/>
    </xf>
    <xf numFmtId="0" fontId="10" fillId="0" borderId="6" xfId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3" fontId="10" fillId="0" borderId="15" xfId="1" applyNumberFormat="1" applyFont="1" applyBorder="1" applyAlignment="1">
      <alignment horizontal="center"/>
    </xf>
    <xf numFmtId="3" fontId="10" fillId="3" borderId="16" xfId="1" applyNumberFormat="1" applyFont="1" applyFill="1" applyBorder="1" applyAlignment="1">
      <alignment horizontal="center"/>
    </xf>
    <xf numFmtId="1" fontId="10" fillId="0" borderId="15" xfId="1" applyNumberFormat="1" applyFont="1" applyBorder="1" applyAlignment="1">
      <alignment horizontal="center"/>
    </xf>
    <xf numFmtId="3" fontId="10" fillId="0" borderId="16" xfId="1" applyNumberFormat="1" applyFont="1" applyBorder="1" applyAlignment="1">
      <alignment horizontal="center"/>
    </xf>
    <xf numFmtId="0" fontId="10" fillId="2" borderId="17" xfId="1" applyFont="1" applyFill="1" applyBorder="1" applyAlignment="1">
      <alignment horizontal="left"/>
    </xf>
    <xf numFmtId="0" fontId="10" fillId="2" borderId="18" xfId="1" applyFont="1" applyFill="1" applyBorder="1" applyAlignment="1">
      <alignment horizontal="left"/>
    </xf>
    <xf numFmtId="1" fontId="10" fillId="0" borderId="19" xfId="1" applyNumberFormat="1" applyFont="1" applyBorder="1" applyAlignment="1">
      <alignment horizontal="center"/>
    </xf>
    <xf numFmtId="0" fontId="6" fillId="0" borderId="6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3" fontId="6" fillId="0" borderId="20" xfId="1" applyNumberFormat="1" applyFont="1" applyBorder="1" applyAlignment="1">
      <alignment horizontal="center"/>
    </xf>
    <xf numFmtId="3" fontId="6" fillId="3" borderId="21" xfId="1" applyNumberFormat="1" applyFont="1" applyFill="1" applyBorder="1" applyAlignment="1">
      <alignment horizontal="center"/>
    </xf>
    <xf numFmtId="1" fontId="6" fillId="0" borderId="20" xfId="1" applyNumberFormat="1" applyFont="1" applyBorder="1" applyAlignment="1">
      <alignment horizontal="center"/>
    </xf>
    <xf numFmtId="3" fontId="6" fillId="0" borderId="21" xfId="1" applyNumberFormat="1" applyFont="1" applyBorder="1" applyAlignment="1">
      <alignment horizontal="center"/>
    </xf>
    <xf numFmtId="3" fontId="6" fillId="0" borderId="16" xfId="1" applyNumberFormat="1" applyFont="1" applyBorder="1" applyAlignment="1">
      <alignment horizontal="center"/>
    </xf>
    <xf numFmtId="4" fontId="10" fillId="0" borderId="21" xfId="1" applyNumberFormat="1" applyFont="1" applyBorder="1" applyAlignment="1">
      <alignment horizontal="center"/>
    </xf>
    <xf numFmtId="3" fontId="10" fillId="0" borderId="13" xfId="1" applyNumberFormat="1" applyFont="1" applyBorder="1" applyAlignment="1">
      <alignment horizontal="center"/>
    </xf>
    <xf numFmtId="3" fontId="10" fillId="0" borderId="19" xfId="1" applyNumberFormat="1" applyFont="1" applyBorder="1" applyAlignment="1">
      <alignment horizontal="center"/>
    </xf>
    <xf numFmtId="0" fontId="10" fillId="0" borderId="22" xfId="1" applyFont="1" applyBorder="1" applyAlignment="1">
      <alignment horizontal="left"/>
    </xf>
    <xf numFmtId="0" fontId="10" fillId="0" borderId="16" xfId="1" applyFont="1" applyBorder="1" applyAlignment="1">
      <alignment horizontal="left"/>
    </xf>
    <xf numFmtId="3" fontId="10" fillId="0" borderId="20" xfId="1" applyNumberFormat="1" applyFont="1" applyBorder="1" applyAlignment="1">
      <alignment horizontal="center"/>
    </xf>
    <xf numFmtId="3" fontId="10" fillId="0" borderId="21" xfId="1" applyNumberFormat="1" applyFont="1" applyBorder="1" applyAlignment="1">
      <alignment horizontal="center"/>
    </xf>
    <xf numFmtId="1" fontId="10" fillId="0" borderId="20" xfId="1" applyNumberFormat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3" fontId="10" fillId="3" borderId="21" xfId="1" applyNumberFormat="1" applyFont="1" applyFill="1" applyBorder="1" applyAlignment="1">
      <alignment horizontal="center"/>
    </xf>
    <xf numFmtId="0" fontId="10" fillId="2" borderId="17" xfId="1" applyFont="1" applyFill="1" applyBorder="1" applyAlignment="1">
      <alignment horizontal="center" wrapText="1"/>
    </xf>
    <xf numFmtId="0" fontId="10" fillId="2" borderId="18" xfId="1" applyFont="1" applyFill="1" applyBorder="1" applyAlignment="1">
      <alignment horizontal="center" wrapText="1"/>
    </xf>
    <xf numFmtId="1" fontId="10" fillId="2" borderId="11" xfId="1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3" fontId="10" fillId="2" borderId="3" xfId="1" applyNumberFormat="1" applyFont="1" applyFill="1" applyBorder="1" applyAlignment="1">
      <alignment horizontal="center"/>
    </xf>
    <xf numFmtId="0" fontId="10" fillId="4" borderId="24" xfId="1" applyFont="1" applyFill="1" applyBorder="1" applyAlignment="1">
      <alignment horizontal="right"/>
    </xf>
    <xf numFmtId="0" fontId="10" fillId="4" borderId="25" xfId="1" applyFont="1" applyFill="1" applyBorder="1" applyAlignment="1">
      <alignment horizontal="right"/>
    </xf>
    <xf numFmtId="3" fontId="10" fillId="4" borderId="26" xfId="1" applyNumberFormat="1" applyFont="1" applyFill="1" applyBorder="1" applyAlignment="1">
      <alignment horizontal="center"/>
    </xf>
    <xf numFmtId="3" fontId="10" fillId="4" borderId="27" xfId="1" applyNumberFormat="1" applyFont="1" applyFill="1" applyBorder="1" applyAlignment="1">
      <alignment horizontal="center"/>
    </xf>
    <xf numFmtId="1" fontId="10" fillId="4" borderId="24" xfId="1" applyNumberFormat="1" applyFont="1" applyFill="1" applyBorder="1" applyAlignment="1">
      <alignment horizontal="center"/>
    </xf>
    <xf numFmtId="1" fontId="10" fillId="4" borderId="28" xfId="1" applyNumberFormat="1" applyFont="1" applyFill="1" applyBorder="1" applyAlignment="1">
      <alignment horizontal="center"/>
    </xf>
    <xf numFmtId="3" fontId="10" fillId="4" borderId="25" xfId="1" applyNumberFormat="1" applyFont="1" applyFill="1" applyBorder="1" applyAlignment="1">
      <alignment horizontal="center"/>
    </xf>
    <xf numFmtId="3" fontId="10" fillId="4" borderId="24" xfId="1" applyNumberFormat="1" applyFont="1" applyFill="1" applyBorder="1" applyAlignment="1">
      <alignment horizontal="center"/>
    </xf>
    <xf numFmtId="0" fontId="10" fillId="4" borderId="29" xfId="1" applyFont="1" applyFill="1" applyBorder="1" applyAlignment="1">
      <alignment horizontal="center"/>
    </xf>
    <xf numFmtId="0" fontId="10" fillId="4" borderId="30" xfId="1" applyFont="1" applyFill="1" applyBorder="1" applyAlignment="1">
      <alignment horizontal="center"/>
    </xf>
    <xf numFmtId="3" fontId="10" fillId="4" borderId="31" xfId="1" applyNumberFormat="1" applyFont="1" applyFill="1" applyBorder="1" applyAlignment="1">
      <alignment horizontal="center"/>
    </xf>
    <xf numFmtId="3" fontId="10" fillId="4" borderId="32" xfId="1" applyNumberFormat="1" applyFont="1" applyFill="1" applyBorder="1" applyAlignment="1">
      <alignment horizontal="center"/>
    </xf>
    <xf numFmtId="1" fontId="10" fillId="4" borderId="29" xfId="1" applyNumberFormat="1" applyFont="1" applyFill="1" applyBorder="1" applyAlignment="1">
      <alignment horizontal="center"/>
    </xf>
    <xf numFmtId="1" fontId="10" fillId="4" borderId="19" xfId="1" applyNumberFormat="1" applyFont="1" applyFill="1" applyBorder="1" applyAlignment="1">
      <alignment horizontal="center"/>
    </xf>
    <xf numFmtId="3" fontId="10" fillId="4" borderId="30" xfId="1" applyNumberFormat="1" applyFont="1" applyFill="1" applyBorder="1" applyAlignment="1">
      <alignment horizontal="center"/>
    </xf>
    <xf numFmtId="3" fontId="10" fillId="4" borderId="29" xfId="1" applyNumberFormat="1" applyFont="1" applyFill="1" applyBorder="1" applyAlignment="1">
      <alignment horizontal="center"/>
    </xf>
    <xf numFmtId="0" fontId="10" fillId="4" borderId="29" xfId="1" applyFont="1" applyFill="1" applyBorder="1" applyAlignment="1">
      <alignment horizontal="center" wrapText="1"/>
    </xf>
    <xf numFmtId="0" fontId="10" fillId="4" borderId="30" xfId="1" applyFont="1" applyFill="1" applyBorder="1" applyAlignment="1">
      <alignment horizontal="center" wrapText="1"/>
    </xf>
    <xf numFmtId="0" fontId="11" fillId="4" borderId="29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/>
    </xf>
    <xf numFmtId="0" fontId="12" fillId="0" borderId="33" xfId="1" applyFont="1" applyBorder="1" applyAlignment="1">
      <alignment horizontal="left" wrapText="1"/>
    </xf>
    <xf numFmtId="0" fontId="12" fillId="0" borderId="34" xfId="1" applyFont="1" applyBorder="1" applyAlignment="1">
      <alignment horizontal="left" wrapText="1"/>
    </xf>
    <xf numFmtId="3" fontId="10" fillId="0" borderId="35" xfId="1" applyNumberFormat="1" applyFont="1" applyBorder="1" applyAlignment="1">
      <alignment horizontal="center"/>
    </xf>
    <xf numFmtId="3" fontId="10" fillId="0" borderId="36" xfId="1" applyNumberFormat="1" applyFont="1" applyBorder="1" applyAlignment="1">
      <alignment horizontal="center"/>
    </xf>
    <xf numFmtId="1" fontId="10" fillId="0" borderId="33" xfId="1" applyNumberFormat="1" applyFont="1" applyBorder="1" applyAlignment="1">
      <alignment horizontal="center"/>
    </xf>
    <xf numFmtId="1" fontId="10" fillId="0" borderId="37" xfId="1" applyNumberFormat="1" applyFont="1" applyBorder="1" applyAlignment="1">
      <alignment horizontal="center"/>
    </xf>
    <xf numFmtId="3" fontId="10" fillId="0" borderId="34" xfId="1" applyNumberFormat="1" applyFont="1" applyBorder="1" applyAlignment="1">
      <alignment horizontal="center"/>
    </xf>
    <xf numFmtId="3" fontId="10" fillId="4" borderId="33" xfId="1" applyNumberFormat="1" applyFont="1" applyFill="1" applyBorder="1" applyAlignment="1">
      <alignment horizontal="center"/>
    </xf>
    <xf numFmtId="3" fontId="10" fillId="4" borderId="34" xfId="1" applyNumberFormat="1" applyFont="1" applyFill="1" applyBorder="1" applyAlignment="1">
      <alignment horizontal="center"/>
    </xf>
    <xf numFmtId="0" fontId="6" fillId="0" borderId="38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3" fontId="6" fillId="0" borderId="39" xfId="1" applyNumberFormat="1" applyFont="1" applyBorder="1" applyAlignment="1">
      <alignment horizontal="center"/>
    </xf>
    <xf numFmtId="3" fontId="6" fillId="0" borderId="40" xfId="1" applyNumberFormat="1" applyFont="1" applyBorder="1" applyAlignment="1">
      <alignment horizontal="center"/>
    </xf>
    <xf numFmtId="1" fontId="6" fillId="0" borderId="23" xfId="1" applyNumberFormat="1" applyFont="1" applyBorder="1" applyAlignment="1">
      <alignment horizontal="center"/>
    </xf>
    <xf numFmtId="1" fontId="6" fillId="0" borderId="15" xfId="1" applyNumberFormat="1" applyFont="1" applyBorder="1" applyAlignment="1">
      <alignment horizontal="center"/>
    </xf>
    <xf numFmtId="3" fontId="6" fillId="0" borderId="15" xfId="1" applyNumberFormat="1" applyFont="1" applyBorder="1" applyAlignment="1">
      <alignment horizontal="center"/>
    </xf>
    <xf numFmtId="0" fontId="3" fillId="5" borderId="9" xfId="1" applyFont="1" applyFill="1" applyBorder="1" applyAlignment="1">
      <alignment horizontal="left"/>
    </xf>
    <xf numFmtId="0" fontId="3" fillId="5" borderId="10" xfId="1" applyFont="1" applyFill="1" applyBorder="1" applyAlignment="1">
      <alignment horizontal="left"/>
    </xf>
    <xf numFmtId="3" fontId="3" fillId="5" borderId="9" xfId="1" applyNumberFormat="1" applyFont="1" applyFill="1" applyBorder="1" applyAlignment="1">
      <alignment horizontal="center"/>
    </xf>
    <xf numFmtId="3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6" fillId="0" borderId="4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5" xfId="1" applyFont="1" applyBorder="1" applyAlignment="1"/>
    <xf numFmtId="0" fontId="6" fillId="0" borderId="41" xfId="1" applyFont="1" applyBorder="1" applyAlignment="1"/>
    <xf numFmtId="0" fontId="6" fillId="0" borderId="38" xfId="1" applyFont="1" applyBorder="1" applyAlignment="1"/>
    <xf numFmtId="0" fontId="6" fillId="0" borderId="0" xfId="1" applyFont="1" applyBorder="1" applyAlignment="1"/>
    <xf numFmtId="0" fontId="6" fillId="0" borderId="42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J58" sqref="A58:XFD143"/>
    </sheetView>
  </sheetViews>
  <sheetFormatPr defaultRowHeight="14.4" x14ac:dyDescent="0.3"/>
  <cols>
    <col min="2" max="2" width="12.5546875" customWidth="1"/>
    <col min="3" max="3" width="15.109375" customWidth="1"/>
    <col min="4" max="4" width="13.44140625" customWidth="1"/>
    <col min="5" max="5" width="18.44140625" customWidth="1"/>
    <col min="6" max="6" width="18.5546875" customWidth="1"/>
    <col min="7" max="7" width="16.88671875" customWidth="1"/>
    <col min="8" max="8" width="13.88671875" customWidth="1"/>
    <col min="9" max="9" width="16.44140625" customWidth="1"/>
  </cols>
  <sheetData>
    <row r="1" spans="1:9" x14ac:dyDescent="0.3">
      <c r="A1" s="1"/>
      <c r="B1" s="1"/>
      <c r="C1" s="1"/>
      <c r="D1" s="1"/>
      <c r="E1" s="1"/>
      <c r="F1" s="2"/>
      <c r="G1" s="2"/>
      <c r="H1" s="2"/>
      <c r="I1" s="3" t="s">
        <v>0</v>
      </c>
    </row>
    <row r="2" spans="1:9" x14ac:dyDescent="0.3">
      <c r="A2" s="1"/>
      <c r="B2" s="1"/>
      <c r="C2" s="1"/>
      <c r="D2" s="1"/>
      <c r="E2" s="1"/>
      <c r="F2" s="2"/>
      <c r="G2" s="2"/>
      <c r="H2" s="2"/>
      <c r="I2" s="3" t="s">
        <v>1</v>
      </c>
    </row>
    <row r="3" spans="1:9" x14ac:dyDescent="0.3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9" x14ac:dyDescent="0.3">
      <c r="A4" s="4" t="s">
        <v>3</v>
      </c>
      <c r="B4" s="4"/>
      <c r="C4" s="4"/>
      <c r="D4" s="4"/>
      <c r="E4" s="4"/>
      <c r="F4" s="4"/>
      <c r="G4" s="4"/>
      <c r="H4" s="4"/>
      <c r="I4" s="4"/>
    </row>
    <row r="5" spans="1:9" ht="15" thickBot="1" x14ac:dyDescent="0.35">
      <c r="A5" s="4" t="s">
        <v>4</v>
      </c>
      <c r="B5" s="4"/>
      <c r="C5" s="4"/>
      <c r="D5" s="4"/>
      <c r="E5" s="4"/>
      <c r="F5" s="4"/>
      <c r="G5" s="4"/>
      <c r="H5" s="4"/>
      <c r="I5" s="4"/>
    </row>
    <row r="6" spans="1:9" ht="58.2" thickBot="1" x14ac:dyDescent="0.35">
      <c r="A6" s="5" t="s">
        <v>5</v>
      </c>
      <c r="B6" s="6"/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8" t="s">
        <v>12</v>
      </c>
    </row>
    <row r="7" spans="1:9" x14ac:dyDescent="0.3">
      <c r="A7" s="9">
        <v>1</v>
      </c>
      <c r="B7" s="10"/>
      <c r="C7" s="11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3">
        <v>8</v>
      </c>
    </row>
    <row r="8" spans="1:9" ht="15" thickBot="1" x14ac:dyDescent="0.35">
      <c r="A8" s="14" t="s">
        <v>13</v>
      </c>
      <c r="B8" s="15"/>
      <c r="C8" s="15"/>
      <c r="D8" s="15"/>
      <c r="E8" s="15"/>
      <c r="F8" s="15"/>
      <c r="G8" s="15"/>
      <c r="H8" s="15"/>
      <c r="I8" s="16"/>
    </row>
    <row r="9" spans="1:9" ht="15" thickBot="1" x14ac:dyDescent="0.35">
      <c r="A9" s="17" t="s">
        <v>14</v>
      </c>
      <c r="B9" s="18"/>
      <c r="C9" s="19">
        <f>1161-0.01</f>
        <v>1160.99</v>
      </c>
      <c r="D9" s="19">
        <v>87402.640000000029</v>
      </c>
      <c r="E9" s="19">
        <f>SUM(E10:E12)</f>
        <v>568414.77</v>
      </c>
      <c r="F9" s="19">
        <v>568414.77</v>
      </c>
      <c r="G9" s="19">
        <f>G10+G11+G12</f>
        <v>560325.25</v>
      </c>
      <c r="H9" s="19">
        <f>C9+E9-F9</f>
        <v>1160.9899999999907</v>
      </c>
      <c r="I9" s="20">
        <f>I10+I11+I12</f>
        <v>95492.100000000093</v>
      </c>
    </row>
    <row r="10" spans="1:9" x14ac:dyDescent="0.3">
      <c r="A10" s="21" t="s">
        <v>15</v>
      </c>
      <c r="B10" s="22"/>
      <c r="C10" s="23"/>
      <c r="D10" s="24">
        <v>71785.900000000023</v>
      </c>
      <c r="E10" s="25">
        <v>529024.05000000005</v>
      </c>
      <c r="F10" s="26"/>
      <c r="G10" s="23">
        <v>513988.61</v>
      </c>
      <c r="H10" s="23"/>
      <c r="I10" s="24">
        <f>D10+E10-G10</f>
        <v>86821.340000000084</v>
      </c>
    </row>
    <row r="11" spans="1:9" x14ac:dyDescent="0.3">
      <c r="A11" s="21" t="s">
        <v>16</v>
      </c>
      <c r="B11" s="22"/>
      <c r="C11" s="23"/>
      <c r="D11" s="24">
        <v>1641.2799999999988</v>
      </c>
      <c r="E11" s="25">
        <v>19695.36</v>
      </c>
      <c r="F11" s="26"/>
      <c r="G11" s="23">
        <v>21336.639999999999</v>
      </c>
      <c r="H11" s="23"/>
      <c r="I11" s="24">
        <f>D11+E11-G11</f>
        <v>0</v>
      </c>
    </row>
    <row r="12" spans="1:9" x14ac:dyDescent="0.3">
      <c r="A12" s="21" t="s">
        <v>17</v>
      </c>
      <c r="B12" s="22"/>
      <c r="C12" s="23"/>
      <c r="D12" s="24">
        <v>13975.4</v>
      </c>
      <c r="E12" s="25">
        <v>19695.36</v>
      </c>
      <c r="F12" s="26"/>
      <c r="G12" s="23">
        <v>25000</v>
      </c>
      <c r="H12" s="23"/>
      <c r="I12" s="24">
        <f>D12+E12-G12</f>
        <v>8670.760000000002</v>
      </c>
    </row>
    <row r="13" spans="1:9" ht="15" thickBot="1" x14ac:dyDescent="0.35">
      <c r="A13" s="27"/>
      <c r="B13" s="28"/>
      <c r="C13" s="29"/>
      <c r="D13" s="30"/>
      <c r="E13" s="31"/>
      <c r="F13" s="31"/>
      <c r="G13" s="29"/>
      <c r="H13" s="29"/>
      <c r="I13" s="32"/>
    </row>
    <row r="14" spans="1:9" ht="15" thickBot="1" x14ac:dyDescent="0.35">
      <c r="A14" s="33" t="s">
        <v>18</v>
      </c>
      <c r="B14" s="34"/>
      <c r="C14" s="19">
        <v>398439.5</v>
      </c>
      <c r="D14" s="19">
        <v>82607.350000000064</v>
      </c>
      <c r="E14" s="19">
        <f>SUM(E15:E17)</f>
        <v>546268.89</v>
      </c>
      <c r="F14" s="19">
        <v>46502</v>
      </c>
      <c r="G14" s="19">
        <f>G15+G16+G17</f>
        <v>530160.79</v>
      </c>
      <c r="H14" s="19">
        <f>C14+E14-F14</f>
        <v>898206.39</v>
      </c>
      <c r="I14" s="20">
        <f>I15+I16+I17</f>
        <v>98715.45000000007</v>
      </c>
    </row>
    <row r="15" spans="1:9" x14ac:dyDescent="0.3">
      <c r="A15" s="21" t="s">
        <v>15</v>
      </c>
      <c r="B15" s="22"/>
      <c r="C15" s="23"/>
      <c r="D15" s="24">
        <v>67487.95000000007</v>
      </c>
      <c r="E15" s="25">
        <v>510029.52</v>
      </c>
      <c r="F15" s="25"/>
      <c r="G15" s="23">
        <v>495552.76</v>
      </c>
      <c r="H15" s="23"/>
      <c r="I15" s="24">
        <f t="shared" ref="I15:I17" si="0">D15+E15-G15</f>
        <v>81964.710000000079</v>
      </c>
    </row>
    <row r="16" spans="1:9" x14ac:dyDescent="0.3">
      <c r="A16" s="21" t="s">
        <v>16</v>
      </c>
      <c r="B16" s="22"/>
      <c r="C16" s="23"/>
      <c r="D16" s="24">
        <v>1511.9400000000023</v>
      </c>
      <c r="E16" s="35">
        <f>18143.28-47.19</f>
        <v>18096.09</v>
      </c>
      <c r="F16" s="35"/>
      <c r="G16" s="23">
        <f>19655.22-47.19</f>
        <v>19608.030000000002</v>
      </c>
      <c r="H16" s="23"/>
      <c r="I16" s="24">
        <f t="shared" si="0"/>
        <v>0</v>
      </c>
    </row>
    <row r="17" spans="1:9" x14ac:dyDescent="0.3">
      <c r="A17" s="21" t="s">
        <v>17</v>
      </c>
      <c r="B17" s="22"/>
      <c r="C17" s="23"/>
      <c r="D17" s="24">
        <v>13607.46</v>
      </c>
      <c r="E17" s="35">
        <v>18143.28</v>
      </c>
      <c r="F17" s="35"/>
      <c r="G17" s="23">
        <v>15000</v>
      </c>
      <c r="H17" s="23"/>
      <c r="I17" s="24">
        <f t="shared" si="0"/>
        <v>16750.739999999998</v>
      </c>
    </row>
    <row r="18" spans="1:9" ht="15" thickBot="1" x14ac:dyDescent="0.35">
      <c r="A18" s="36"/>
      <c r="B18" s="37"/>
      <c r="C18" s="38"/>
      <c r="D18" s="39"/>
      <c r="E18" s="40"/>
      <c r="F18" s="40"/>
      <c r="G18" s="38"/>
      <c r="H18" s="38"/>
      <c r="I18" s="41"/>
    </row>
    <row r="19" spans="1:9" ht="15" thickBot="1" x14ac:dyDescent="0.35">
      <c r="A19" s="17" t="s">
        <v>19</v>
      </c>
      <c r="B19" s="18"/>
      <c r="C19" s="19">
        <v>0</v>
      </c>
      <c r="D19" s="19">
        <v>16170.060000000023</v>
      </c>
      <c r="E19" s="19">
        <f>SUM(E20:E22)</f>
        <v>106765.43999999999</v>
      </c>
      <c r="F19" s="19">
        <v>106765.44</v>
      </c>
      <c r="G19" s="19">
        <f>G20+G21+G22</f>
        <v>100703.28</v>
      </c>
      <c r="H19" s="19">
        <f>C19+E19-F19</f>
        <v>0</v>
      </c>
      <c r="I19" s="20">
        <f>I20+I21+I22</f>
        <v>22232.22000000003</v>
      </c>
    </row>
    <row r="20" spans="1:9" x14ac:dyDescent="0.3">
      <c r="A20" s="21" t="s">
        <v>15</v>
      </c>
      <c r="B20" s="22"/>
      <c r="C20" s="23"/>
      <c r="D20" s="24">
        <v>13215.260000000024</v>
      </c>
      <c r="E20" s="25">
        <v>99673.919999999998</v>
      </c>
      <c r="F20" s="25"/>
      <c r="G20" s="23">
        <v>96862.04</v>
      </c>
      <c r="H20" s="23"/>
      <c r="I20" s="24">
        <f t="shared" ref="I20:I22" si="1">D20+E20-G20</f>
        <v>16027.140000000029</v>
      </c>
    </row>
    <row r="21" spans="1:9" x14ac:dyDescent="0.3">
      <c r="A21" s="21" t="s">
        <v>16</v>
      </c>
      <c r="B21" s="22"/>
      <c r="C21" s="23"/>
      <c r="D21" s="24">
        <v>295.47999999999956</v>
      </c>
      <c r="E21" s="35">
        <v>3545.76</v>
      </c>
      <c r="F21" s="35"/>
      <c r="G21" s="23">
        <v>3841.24</v>
      </c>
      <c r="H21" s="23"/>
      <c r="I21" s="24">
        <f t="shared" si="1"/>
        <v>0</v>
      </c>
    </row>
    <row r="22" spans="1:9" x14ac:dyDescent="0.3">
      <c r="A22" s="21" t="s">
        <v>17</v>
      </c>
      <c r="B22" s="22"/>
      <c r="C22" s="23"/>
      <c r="D22" s="24">
        <v>2659.32</v>
      </c>
      <c r="E22" s="35">
        <v>3545.76</v>
      </c>
      <c r="F22" s="35"/>
      <c r="G22" s="23">
        <v>0</v>
      </c>
      <c r="H22" s="23"/>
      <c r="I22" s="24">
        <f t="shared" si="1"/>
        <v>6205.08</v>
      </c>
    </row>
    <row r="23" spans="1:9" ht="15" thickBot="1" x14ac:dyDescent="0.35">
      <c r="A23" s="36"/>
      <c r="B23" s="37"/>
      <c r="C23" s="38"/>
      <c r="D23" s="42"/>
      <c r="E23" s="40"/>
      <c r="F23" s="40"/>
      <c r="G23" s="38"/>
      <c r="H23" s="29"/>
      <c r="I23" s="43"/>
    </row>
    <row r="24" spans="1:9" ht="15" thickBot="1" x14ac:dyDescent="0.35">
      <c r="A24" s="17" t="s">
        <v>20</v>
      </c>
      <c r="B24" s="18"/>
      <c r="C24" s="19">
        <v>0</v>
      </c>
      <c r="D24" s="19">
        <v>25.710000000000448</v>
      </c>
      <c r="E24" s="19">
        <f>SUM(E25:E27)</f>
        <v>0</v>
      </c>
      <c r="F24" s="19">
        <v>0</v>
      </c>
      <c r="G24" s="19">
        <f t="shared" ref="G24" si="2">G25+G26</f>
        <v>7.75</v>
      </c>
      <c r="H24" s="19">
        <f>C24+E24-F24</f>
        <v>0</v>
      </c>
      <c r="I24" s="20">
        <f>I25+I26+I27</f>
        <v>17.960000000000448</v>
      </c>
    </row>
    <row r="25" spans="1:9" x14ac:dyDescent="0.3">
      <c r="A25" s="21" t="s">
        <v>15</v>
      </c>
      <c r="B25" s="22"/>
      <c r="C25" s="23"/>
      <c r="D25" s="44">
        <v>17.900000000000432</v>
      </c>
      <c r="E25" s="25">
        <v>0</v>
      </c>
      <c r="F25" s="25"/>
      <c r="G25" s="23">
        <v>7.75</v>
      </c>
      <c r="H25" s="23"/>
      <c r="I25" s="24">
        <f t="shared" ref="I25:I27" si="3">D25+E25-G25</f>
        <v>10.150000000000432</v>
      </c>
    </row>
    <row r="26" spans="1:9" x14ac:dyDescent="0.3">
      <c r="A26" s="21" t="s">
        <v>16</v>
      </c>
      <c r="B26" s="22"/>
      <c r="C26" s="45"/>
      <c r="D26" s="44">
        <v>0</v>
      </c>
      <c r="E26" s="35">
        <v>0</v>
      </c>
      <c r="F26" s="35"/>
      <c r="G26" s="23">
        <v>0</v>
      </c>
      <c r="H26" s="23"/>
      <c r="I26" s="24">
        <f t="shared" si="3"/>
        <v>0</v>
      </c>
    </row>
    <row r="27" spans="1:9" x14ac:dyDescent="0.3">
      <c r="A27" s="21" t="s">
        <v>17</v>
      </c>
      <c r="B27" s="22"/>
      <c r="C27" s="45"/>
      <c r="D27" s="44">
        <v>7.8100000000000165</v>
      </c>
      <c r="E27" s="35">
        <v>0</v>
      </c>
      <c r="F27" s="35"/>
      <c r="G27" s="23">
        <v>0</v>
      </c>
      <c r="H27" s="23"/>
      <c r="I27" s="24">
        <f t="shared" si="3"/>
        <v>7.8100000000000165</v>
      </c>
    </row>
    <row r="28" spans="1:9" ht="15" thickBot="1" x14ac:dyDescent="0.35">
      <c r="A28" s="46"/>
      <c r="B28" s="47"/>
      <c r="C28" s="48"/>
      <c r="D28" s="49"/>
      <c r="E28" s="50"/>
      <c r="F28" s="50"/>
      <c r="G28" s="29"/>
      <c r="H28" s="29"/>
      <c r="I28" s="49"/>
    </row>
    <row r="29" spans="1:9" ht="15" thickBot="1" x14ac:dyDescent="0.35">
      <c r="A29" s="17" t="s">
        <v>21</v>
      </c>
      <c r="B29" s="18"/>
      <c r="C29" s="19">
        <v>-10</v>
      </c>
      <c r="D29" s="19">
        <v>36.260000000000112</v>
      </c>
      <c r="E29" s="19">
        <f>SUM(E30:E32)</f>
        <v>0</v>
      </c>
      <c r="F29" s="19">
        <v>0</v>
      </c>
      <c r="G29" s="19">
        <f t="shared" ref="G29" si="4">G30+G31</f>
        <v>10.5</v>
      </c>
      <c r="H29" s="19">
        <f>C29+E29-F29</f>
        <v>-10</v>
      </c>
      <c r="I29" s="20">
        <f>I30+I31+I32</f>
        <v>25.760000000000112</v>
      </c>
    </row>
    <row r="30" spans="1:9" x14ac:dyDescent="0.3">
      <c r="A30" s="21" t="s">
        <v>15</v>
      </c>
      <c r="B30" s="22"/>
      <c r="C30" s="23"/>
      <c r="D30" s="44">
        <v>25.110000000000127</v>
      </c>
      <c r="E30" s="25">
        <v>0</v>
      </c>
      <c r="F30" s="25"/>
      <c r="G30" s="23">
        <v>10.5</v>
      </c>
      <c r="H30" s="23"/>
      <c r="I30" s="24">
        <f t="shared" ref="I30:I32" si="5">D30+E30-G30</f>
        <v>14.610000000000127</v>
      </c>
    </row>
    <row r="31" spans="1:9" x14ac:dyDescent="0.3">
      <c r="A31" s="21" t="s">
        <v>16</v>
      </c>
      <c r="B31" s="22"/>
      <c r="C31" s="45"/>
      <c r="D31" s="44">
        <v>0</v>
      </c>
      <c r="E31" s="35">
        <v>0</v>
      </c>
      <c r="F31" s="35"/>
      <c r="G31" s="23">
        <v>0</v>
      </c>
      <c r="H31" s="23"/>
      <c r="I31" s="24">
        <f t="shared" si="5"/>
        <v>0</v>
      </c>
    </row>
    <row r="32" spans="1:9" x14ac:dyDescent="0.3">
      <c r="A32" s="21" t="s">
        <v>17</v>
      </c>
      <c r="B32" s="22"/>
      <c r="C32" s="45"/>
      <c r="D32" s="44">
        <v>11.149999999999984</v>
      </c>
      <c r="E32" s="35">
        <v>0</v>
      </c>
      <c r="F32" s="35"/>
      <c r="G32" s="23">
        <v>0</v>
      </c>
      <c r="H32" s="23"/>
      <c r="I32" s="24">
        <f t="shared" si="5"/>
        <v>11.149999999999984</v>
      </c>
    </row>
    <row r="33" spans="1:9" ht="15" thickBot="1" x14ac:dyDescent="0.35">
      <c r="A33" s="46"/>
      <c r="B33" s="47"/>
      <c r="C33" s="48"/>
      <c r="D33" s="49"/>
      <c r="E33" s="50"/>
      <c r="F33" s="50"/>
      <c r="G33" s="29"/>
      <c r="H33" s="29"/>
      <c r="I33" s="49"/>
    </row>
    <row r="34" spans="1:9" ht="15" thickBot="1" x14ac:dyDescent="0.35">
      <c r="A34" s="17" t="s">
        <v>22</v>
      </c>
      <c r="B34" s="18"/>
      <c r="C34" s="19">
        <v>-16.210000000000036</v>
      </c>
      <c r="D34" s="19">
        <v>-63.100000000001387</v>
      </c>
      <c r="E34" s="19">
        <f>E35+E36+E37</f>
        <v>0</v>
      </c>
      <c r="F34" s="19">
        <v>53.1</v>
      </c>
      <c r="G34" s="19">
        <f>G35+G36+G37</f>
        <v>6.21</v>
      </c>
      <c r="H34" s="19">
        <f>C34+E34-F34</f>
        <v>-69.310000000000031</v>
      </c>
      <c r="I34" s="20">
        <f>I35+I36+I37</f>
        <v>-69.310000000000116</v>
      </c>
    </row>
    <row r="35" spans="1:9" x14ac:dyDescent="0.3">
      <c r="A35" s="21" t="s">
        <v>15</v>
      </c>
      <c r="B35" s="22"/>
      <c r="C35" s="23"/>
      <c r="D35" s="44">
        <v>-63.11</v>
      </c>
      <c r="E35" s="25">
        <v>0</v>
      </c>
      <c r="F35" s="25"/>
      <c r="G35" s="23">
        <f>5.91+0.3</f>
        <v>6.21</v>
      </c>
      <c r="H35" s="23"/>
      <c r="I35" s="24">
        <f t="shared" ref="I35:I37" si="6">D35+E35-G35</f>
        <v>-69.319999999999993</v>
      </c>
    </row>
    <row r="36" spans="1:9" x14ac:dyDescent="0.3">
      <c r="A36" s="21" t="s">
        <v>16</v>
      </c>
      <c r="B36" s="22"/>
      <c r="C36" s="45"/>
      <c r="D36" s="44">
        <v>0</v>
      </c>
      <c r="E36" s="35">
        <v>0</v>
      </c>
      <c r="F36" s="35"/>
      <c r="G36" s="23">
        <v>0</v>
      </c>
      <c r="H36" s="23"/>
      <c r="I36" s="24">
        <f>D36+E36-G36</f>
        <v>0</v>
      </c>
    </row>
    <row r="37" spans="1:9" x14ac:dyDescent="0.3">
      <c r="A37" s="21" t="s">
        <v>17</v>
      </c>
      <c r="B37" s="22"/>
      <c r="C37" s="45"/>
      <c r="D37" s="44">
        <v>9.9999999998772182E-3</v>
      </c>
      <c r="E37" s="35">
        <v>0</v>
      </c>
      <c r="F37" s="35"/>
      <c r="G37" s="23">
        <v>0</v>
      </c>
      <c r="H37" s="23"/>
      <c r="I37" s="24">
        <f t="shared" si="6"/>
        <v>9.9999999998772182E-3</v>
      </c>
    </row>
    <row r="38" spans="1:9" ht="15" thickBot="1" x14ac:dyDescent="0.35">
      <c r="A38" s="51"/>
      <c r="B38" s="52"/>
      <c r="C38" s="48"/>
      <c r="D38" s="49"/>
      <c r="E38" s="50"/>
      <c r="F38" s="50"/>
      <c r="G38" s="29"/>
      <c r="H38" s="29"/>
      <c r="I38" s="53"/>
    </row>
    <row r="39" spans="1:9" ht="27" customHeight="1" thickBot="1" x14ac:dyDescent="0.35">
      <c r="A39" s="54" t="s">
        <v>23</v>
      </c>
      <c r="B39" s="55"/>
      <c r="C39" s="19">
        <v>2558546.2999999998</v>
      </c>
      <c r="D39" s="20">
        <v>74465.439999999944</v>
      </c>
      <c r="E39" s="56">
        <f>E40+E48</f>
        <v>651630.18000000005</v>
      </c>
      <c r="F39" s="56">
        <f>SUM(F40:F49)</f>
        <v>0</v>
      </c>
      <c r="G39" s="19">
        <f>SUM(G40+G48)</f>
        <v>620420.36</v>
      </c>
      <c r="H39" s="19">
        <f>C39+E39-F39</f>
        <v>3210176.48</v>
      </c>
      <c r="I39" s="20">
        <f>D39+E39-G39</f>
        <v>105675.26000000001</v>
      </c>
    </row>
    <row r="40" spans="1:9" ht="15" thickBot="1" x14ac:dyDescent="0.35">
      <c r="A40" s="57" t="s">
        <v>24</v>
      </c>
      <c r="B40" s="58"/>
      <c r="C40" s="29"/>
      <c r="D40" s="49">
        <v>74465.439999999944</v>
      </c>
      <c r="E40" s="31">
        <f>SUM(E41:E47)</f>
        <v>556396.68000000005</v>
      </c>
      <c r="F40" s="31"/>
      <c r="G40" s="29">
        <f>SUM(G41:G47)</f>
        <v>525186.86</v>
      </c>
      <c r="H40" s="29"/>
      <c r="I40" s="59">
        <f t="shared" ref="I40:I48" si="7">D40+E40-G40</f>
        <v>105675.26000000001</v>
      </c>
    </row>
    <row r="41" spans="1:9" x14ac:dyDescent="0.3">
      <c r="A41" s="60" t="s">
        <v>15</v>
      </c>
      <c r="B41" s="61"/>
      <c r="C41" s="62"/>
      <c r="D41" s="63">
        <v>55740.089999999967</v>
      </c>
      <c r="E41" s="64">
        <v>492491.64</v>
      </c>
      <c r="F41" s="65"/>
      <c r="G41" s="66">
        <v>477344.47</v>
      </c>
      <c r="H41" s="67"/>
      <c r="I41" s="66">
        <f t="shared" si="7"/>
        <v>70887.260000000009</v>
      </c>
    </row>
    <row r="42" spans="1:9" x14ac:dyDescent="0.3">
      <c r="A42" s="68" t="s">
        <v>16</v>
      </c>
      <c r="B42" s="69"/>
      <c r="C42" s="70"/>
      <c r="D42" s="71">
        <v>3779.8499999999985</v>
      </c>
      <c r="E42" s="72">
        <v>18464.400000000001</v>
      </c>
      <c r="F42" s="73"/>
      <c r="G42" s="74">
        <v>19858.150000000001</v>
      </c>
      <c r="H42" s="75"/>
      <c r="I42" s="74">
        <f t="shared" si="7"/>
        <v>2386.0999999999985</v>
      </c>
    </row>
    <row r="43" spans="1:9" x14ac:dyDescent="0.3">
      <c r="A43" s="68" t="s">
        <v>17</v>
      </c>
      <c r="B43" s="69"/>
      <c r="C43" s="70"/>
      <c r="D43" s="71">
        <v>13937.5</v>
      </c>
      <c r="E43" s="72">
        <v>18464.400000000001</v>
      </c>
      <c r="F43" s="73"/>
      <c r="G43" s="74">
        <v>0</v>
      </c>
      <c r="H43" s="75"/>
      <c r="I43" s="74">
        <f t="shared" si="7"/>
        <v>32401.9</v>
      </c>
    </row>
    <row r="44" spans="1:9" x14ac:dyDescent="0.3">
      <c r="A44" s="76" t="s">
        <v>25</v>
      </c>
      <c r="B44" s="77"/>
      <c r="C44" s="70"/>
      <c r="D44" s="71">
        <v>0</v>
      </c>
      <c r="E44" s="75"/>
      <c r="F44" s="73"/>
      <c r="G44" s="74"/>
      <c r="H44" s="75"/>
      <c r="I44" s="74">
        <f t="shared" si="7"/>
        <v>0</v>
      </c>
    </row>
    <row r="45" spans="1:9" x14ac:dyDescent="0.3">
      <c r="A45" s="78" t="s">
        <v>26</v>
      </c>
      <c r="B45" s="79"/>
      <c r="C45" s="70"/>
      <c r="D45" s="71">
        <v>0</v>
      </c>
      <c r="E45" s="75">
        <v>26976.240000000002</v>
      </c>
      <c r="F45" s="73"/>
      <c r="G45" s="74">
        <v>26976.240000000002</v>
      </c>
      <c r="H45" s="75"/>
      <c r="I45" s="74">
        <f t="shared" si="7"/>
        <v>0</v>
      </c>
    </row>
    <row r="46" spans="1:9" x14ac:dyDescent="0.3">
      <c r="A46" s="78" t="s">
        <v>27</v>
      </c>
      <c r="B46" s="79"/>
      <c r="C46" s="70"/>
      <c r="D46" s="71">
        <v>1008</v>
      </c>
      <c r="E46" s="75"/>
      <c r="F46" s="73"/>
      <c r="G46" s="74">
        <v>1008</v>
      </c>
      <c r="H46" s="75"/>
      <c r="I46" s="74">
        <f t="shared" si="7"/>
        <v>0</v>
      </c>
    </row>
    <row r="47" spans="1:9" x14ac:dyDescent="0.3">
      <c r="A47" s="78" t="s">
        <v>28</v>
      </c>
      <c r="B47" s="79"/>
      <c r="C47" s="70"/>
      <c r="D47" s="71">
        <v>0</v>
      </c>
      <c r="E47" s="75"/>
      <c r="F47" s="73"/>
      <c r="G47" s="74"/>
      <c r="H47" s="75"/>
      <c r="I47" s="74">
        <f t="shared" si="7"/>
        <v>0</v>
      </c>
    </row>
    <row r="48" spans="1:9" ht="27.75" customHeight="1" thickBot="1" x14ac:dyDescent="0.35">
      <c r="A48" s="80" t="s">
        <v>29</v>
      </c>
      <c r="B48" s="81"/>
      <c r="C48" s="82"/>
      <c r="D48" s="83">
        <v>0</v>
      </c>
      <c r="E48" s="84">
        <v>95233.5</v>
      </c>
      <c r="F48" s="85"/>
      <c r="G48" s="86">
        <v>95233.5</v>
      </c>
      <c r="H48" s="87"/>
      <c r="I48" s="88">
        <f t="shared" si="7"/>
        <v>0</v>
      </c>
    </row>
    <row r="49" spans="1:9" ht="15" thickBot="1" x14ac:dyDescent="0.35">
      <c r="A49" s="89"/>
      <c r="B49" s="90"/>
      <c r="C49" s="91"/>
      <c r="D49" s="92"/>
      <c r="E49" s="93"/>
      <c r="F49" s="94"/>
      <c r="G49" s="95"/>
      <c r="H49" s="95"/>
      <c r="I49" s="41"/>
    </row>
    <row r="50" spans="1:9" ht="15" thickBot="1" x14ac:dyDescent="0.35">
      <c r="A50" s="96" t="s">
        <v>30</v>
      </c>
      <c r="B50" s="97"/>
      <c r="C50" s="98">
        <f>C34+C29+C24+C19+C14+C9</f>
        <v>399574.27999999997</v>
      </c>
      <c r="D50" s="98">
        <f>D34+D29+D24+D19+D14+D9+D39</f>
        <v>260644.36000000004</v>
      </c>
      <c r="E50" s="98">
        <f>E34+E29+E24+E19+E14+E9+E39</f>
        <v>1873079.2800000003</v>
      </c>
      <c r="F50" s="98">
        <f>F34+F29+F24+F19+F14+F9+F39</f>
        <v>721735.31</v>
      </c>
      <c r="G50" s="98">
        <f>G34+G29+G24+G19+G14+G9+G39</f>
        <v>1811634.1400000001</v>
      </c>
      <c r="H50" s="98">
        <f>H9+H14+H19+H24+H29+H34+H39</f>
        <v>4109464.55</v>
      </c>
      <c r="I50" s="98">
        <f>I34+I29+I24+I19+I14+I9+I39</f>
        <v>322089.44000000018</v>
      </c>
    </row>
    <row r="51" spans="1:9" x14ac:dyDescent="0.3">
      <c r="A51" s="21" t="s">
        <v>15</v>
      </c>
      <c r="B51" s="22"/>
      <c r="C51" s="99"/>
      <c r="D51" s="99">
        <f>D10+D15+D20+D25+D30+D35+D41+D44+D45+D47+D48</f>
        <v>208209.10000000006</v>
      </c>
      <c r="E51" s="99">
        <f>E10+E15+E20+E25+E30+E35+E41+E44+E45+E47</f>
        <v>1658195.3699999999</v>
      </c>
      <c r="F51" s="99"/>
      <c r="G51" s="99">
        <f>G10+G15+G20+G25+G30+G35+G41+G44+G45+G47+G48</f>
        <v>1705982.0799999998</v>
      </c>
      <c r="H51" s="23"/>
      <c r="I51" s="99">
        <f>I10+I15+I20+I25+I30+I35+I41+I44+I45+I47+I48</f>
        <v>255655.89000000016</v>
      </c>
    </row>
    <row r="52" spans="1:9" x14ac:dyDescent="0.3">
      <c r="A52" s="21" t="s">
        <v>16</v>
      </c>
      <c r="B52" s="22"/>
      <c r="C52" s="99"/>
      <c r="D52" s="99">
        <f>D11+D16+D21+D26+D31+D36+D42</f>
        <v>7228.5499999999993</v>
      </c>
      <c r="E52" s="99">
        <f>E11+E16+E21+E26+E31+E36+E42</f>
        <v>59801.61</v>
      </c>
      <c r="F52" s="99"/>
      <c r="G52" s="99">
        <f>G11+G16+G21+G26+G31+G36+G42</f>
        <v>64644.06</v>
      </c>
      <c r="H52" s="45"/>
      <c r="I52" s="99">
        <f>I11+I16+I21+I26+I31+I36+I42</f>
        <v>2386.0999999999985</v>
      </c>
    </row>
    <row r="53" spans="1:9" x14ac:dyDescent="0.3">
      <c r="A53" s="21" t="s">
        <v>17</v>
      </c>
      <c r="B53" s="22"/>
      <c r="C53" s="99"/>
      <c r="D53" s="99">
        <f>D12+D17+D22+D27+D32+D37+D43</f>
        <v>44198.65</v>
      </c>
      <c r="E53" s="99">
        <f>E12+E17+E22+E27+E32+E37+E43</f>
        <v>59848.800000000003</v>
      </c>
      <c r="F53" s="99"/>
      <c r="G53" s="99">
        <f>G12+G17+G22+G27+G32+G37+G43</f>
        <v>40000</v>
      </c>
      <c r="H53" s="45"/>
      <c r="I53" s="99">
        <f>I12+I17+I22+I27+I32+I37+I43</f>
        <v>64047.450000000004</v>
      </c>
    </row>
    <row r="54" spans="1:9" ht="15" thickBot="1" x14ac:dyDescent="0.35">
      <c r="A54" s="100"/>
      <c r="B54" s="101"/>
      <c r="C54" s="99"/>
      <c r="D54" s="99"/>
      <c r="E54" s="99"/>
      <c r="F54" s="99"/>
      <c r="G54" s="99"/>
      <c r="H54" s="45"/>
      <c r="I54" s="99"/>
    </row>
    <row r="55" spans="1:9" ht="15" thickBot="1" x14ac:dyDescent="0.35">
      <c r="A55" s="96"/>
      <c r="B55" s="97"/>
      <c r="C55" s="98"/>
      <c r="D55" s="98"/>
      <c r="E55" s="98"/>
      <c r="F55" s="98"/>
      <c r="G55" s="98"/>
      <c r="H55" s="98"/>
      <c r="I55" s="98"/>
    </row>
    <row r="56" spans="1:9" ht="9" customHeight="1" x14ac:dyDescent="0.3">
      <c r="A56" s="102"/>
      <c r="B56" s="103"/>
      <c r="C56" s="104"/>
      <c r="D56" s="104"/>
      <c r="E56" s="104"/>
      <c r="F56" s="104"/>
      <c r="G56" s="104"/>
      <c r="H56" s="104"/>
      <c r="I56" s="105"/>
    </row>
    <row r="57" spans="1:9" ht="8.25" customHeight="1" x14ac:dyDescent="0.3">
      <c r="A57" s="106"/>
      <c r="B57" s="107"/>
      <c r="C57" s="107"/>
      <c r="D57" s="107"/>
      <c r="E57" s="107"/>
      <c r="F57" s="107"/>
      <c r="G57" s="107"/>
      <c r="H57" s="107"/>
      <c r="I57" s="108"/>
    </row>
  </sheetData>
  <mergeCells count="54">
    <mergeCell ref="A56:I57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I8"/>
    <mergeCell ref="A9:B9"/>
    <mergeCell ref="A10:B10"/>
    <mergeCell ref="A11:B11"/>
    <mergeCell ref="A12:B12"/>
    <mergeCell ref="A13:B13"/>
    <mergeCell ref="A3:I3"/>
    <mergeCell ref="A4:I4"/>
    <mergeCell ref="A5:I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2026-02-26T08:57:58Z</dcterms:created>
  <dcterms:modified xsi:type="dcterms:W3CDTF">2026-02-26T08:59:04Z</dcterms:modified>
</cp:coreProperties>
</file>