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H42" i="1" l="1"/>
  <c r="G42" i="1"/>
  <c r="G41" i="1" s="1"/>
  <c r="E42" i="1"/>
  <c r="I42" i="1" s="1"/>
  <c r="H41" i="1"/>
  <c r="E41" i="1"/>
  <c r="E40" i="1" s="1"/>
  <c r="G38" i="1"/>
  <c r="F38" i="1"/>
  <c r="E38" i="1"/>
  <c r="D38" i="1"/>
  <c r="C38" i="1"/>
  <c r="I36" i="1"/>
  <c r="H36" i="1"/>
  <c r="I35" i="1"/>
  <c r="H35" i="1"/>
  <c r="I34" i="1"/>
  <c r="H34" i="1"/>
  <c r="I33" i="1"/>
  <c r="H33" i="1"/>
  <c r="F31" i="1"/>
  <c r="D31" i="1"/>
  <c r="C31" i="1"/>
  <c r="H30" i="1"/>
  <c r="H29" i="1"/>
  <c r="G29" i="1"/>
  <c r="I29" i="1" s="1"/>
  <c r="E29" i="1"/>
  <c r="I28" i="1"/>
  <c r="H28" i="1"/>
  <c r="I27" i="1"/>
  <c r="H27" i="1"/>
  <c r="G26" i="1"/>
  <c r="G31" i="1" s="1"/>
  <c r="E26" i="1"/>
  <c r="D24" i="1"/>
  <c r="C24" i="1"/>
  <c r="I22" i="1"/>
  <c r="H22" i="1"/>
  <c r="I20" i="1"/>
  <c r="H20" i="1"/>
  <c r="I18" i="1"/>
  <c r="H18" i="1"/>
  <c r="I16" i="1"/>
  <c r="H16" i="1"/>
  <c r="I14" i="1"/>
  <c r="H14" i="1"/>
  <c r="G11" i="1"/>
  <c r="G24" i="1" s="1"/>
  <c r="G39" i="1" s="1"/>
  <c r="F11" i="1"/>
  <c r="F24" i="1" s="1"/>
  <c r="F39" i="1" s="1"/>
  <c r="E11" i="1"/>
  <c r="E24" i="1" s="1"/>
  <c r="I9" i="1"/>
  <c r="H9" i="1"/>
  <c r="I38" i="1" l="1"/>
  <c r="C39" i="1"/>
  <c r="C44" i="1" s="1"/>
  <c r="H38" i="1"/>
  <c r="D39" i="1"/>
  <c r="D44" i="1" s="1"/>
  <c r="I26" i="1"/>
  <c r="I31" i="1" s="1"/>
  <c r="G40" i="1"/>
  <c r="F40" i="1" s="1"/>
  <c r="F44" i="1" s="1"/>
  <c r="I41" i="1"/>
  <c r="I40" i="1" s="1"/>
  <c r="H11" i="1"/>
  <c r="E31" i="1"/>
  <c r="E39" i="1" s="1"/>
  <c r="E44" i="1" s="1"/>
  <c r="H26" i="1"/>
  <c r="H31" i="1" s="1"/>
  <c r="I11" i="1"/>
  <c r="H40" i="1" l="1"/>
  <c r="G44" i="1"/>
  <c r="H24" i="1"/>
  <c r="H39" i="1" s="1"/>
  <c r="H44" i="1" s="1"/>
  <c r="I24" i="1"/>
  <c r="I39" i="1" s="1"/>
  <c r="I44" i="1" s="1"/>
</calcChain>
</file>

<file path=xl/sharedStrings.xml><?xml version="1.0" encoding="utf-8"?>
<sst xmlns="http://schemas.openxmlformats.org/spreadsheetml/2006/main" count="39" uniqueCount="37">
  <si>
    <t>УТВЕРЖДАЮ</t>
  </si>
  <si>
    <t>Директор ООО УК "Эталон" _____________________Э.В. Цыганова</t>
  </si>
  <si>
    <t>Информация о состоянии лицевого счета  д.№ 9 по ул. Дружбы народов</t>
  </si>
  <si>
    <t>за период 01.01.2025-31.12.2025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</si>
  <si>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</si>
  <si>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</si>
  <si>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</si>
  <si>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</si>
  <si>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</si>
  <si>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</si>
  <si>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</si>
  <si>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</si>
  <si>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</si>
  <si>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- 3321,2 кв.м.</t>
  </si>
  <si>
    <t>Содержание</t>
  </si>
  <si>
    <t>Ремонт</t>
  </si>
  <si>
    <t>в том числе аренда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</si>
  <si>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</si>
  <si>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</si>
  <si>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</si>
  <si>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</si>
  <si>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</si>
  <si>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</si>
  <si>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</si>
  <si>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в т.ч. Население</t>
  </si>
  <si>
    <t>пени</t>
  </si>
  <si>
    <t>администрация</t>
  </si>
  <si>
    <t>Платежи банка (%% и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</si>
  <si>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</si>
  <si>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</si>
  <si>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</si>
  <si>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</si>
  <si>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</si>
  <si>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</si>
  <si>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</si>
  <si>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ОАО "Ростелеком"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</si>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</sst>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8"/>
      <name val="Arial"/>
      <family val="2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6" fillId="0" borderId="0" xfId="1" applyFont="1" applyAlignment="1">
      <alignment horizontal="right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3" fontId="10" fillId="0" borderId="9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1" fontId="10" fillId="2" borderId="12" xfId="1" applyNumberFormat="1" applyFont="1" applyFill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2" fontId="10" fillId="0" borderId="0" xfId="1" applyNumberFormat="1" applyFont="1"/>
    <xf numFmtId="0" fontId="10" fillId="0" borderId="0" xfId="1" applyFont="1" applyFill="1" applyBorder="1" applyAlignment="1">
      <alignment horizontal="center" wrapText="1"/>
    </xf>
    <xf numFmtId="0" fontId="10" fillId="0" borderId="13" xfId="1" applyFont="1" applyBorder="1" applyAlignment="1">
      <alignment horizontal="left"/>
    </xf>
    <xf numFmtId="0" fontId="10" fillId="0" borderId="14" xfId="1" applyFont="1" applyBorder="1" applyAlignment="1">
      <alignment horizontal="left"/>
    </xf>
    <xf numFmtId="3" fontId="10" fillId="0" borderId="15" xfId="1" applyNumberFormat="1" applyFont="1" applyBorder="1" applyAlignment="1">
      <alignment horizontal="center"/>
    </xf>
    <xf numFmtId="3" fontId="10" fillId="2" borderId="16" xfId="1" applyNumberFormat="1" applyFont="1" applyFill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1" fontId="10" fillId="0" borderId="17" xfId="1" applyNumberFormat="1" applyFont="1" applyBorder="1" applyAlignment="1">
      <alignment horizontal="center"/>
    </xf>
    <xf numFmtId="3" fontId="10" fillId="0" borderId="18" xfId="1" applyNumberFormat="1" applyFont="1" applyBorder="1" applyAlignment="1">
      <alignment horizontal="center"/>
    </xf>
    <xf numFmtId="3" fontId="10" fillId="0" borderId="16" xfId="1" applyNumberFormat="1" applyFont="1" applyBorder="1" applyAlignment="1">
      <alignment horizontal="center"/>
    </xf>
    <xf numFmtId="3" fontId="10" fillId="2" borderId="18" xfId="1" applyNumberFormat="1" applyFont="1" applyFill="1" applyBorder="1" applyAlignment="1">
      <alignment horizontal="center"/>
    </xf>
    <xf numFmtId="1" fontId="10" fillId="0" borderId="19" xfId="1" applyNumberFormat="1" applyFont="1" applyBorder="1" applyAlignment="1">
      <alignment horizontal="center"/>
    </xf>
    <xf numFmtId="1" fontId="10" fillId="0" borderId="20" xfId="1" applyNumberFormat="1" applyFont="1" applyBorder="1" applyAlignment="1">
      <alignment horizontal="center"/>
    </xf>
    <xf numFmtId="3" fontId="10" fillId="0" borderId="21" xfId="1" applyNumberFormat="1" applyFont="1" applyBorder="1" applyAlignment="1">
      <alignment horizontal="center" vertical="center"/>
    </xf>
    <xf numFmtId="3" fontId="10" fillId="0" borderId="22" xfId="1" applyNumberFormat="1" applyFont="1" applyBorder="1" applyAlignment="1">
      <alignment horizontal="center" vertical="center"/>
    </xf>
    <xf numFmtId="0" fontId="10" fillId="0" borderId="0" xfId="1" applyFont="1"/>
    <xf numFmtId="0" fontId="10" fillId="0" borderId="13" xfId="1" applyFont="1" applyBorder="1" applyAlignment="1">
      <alignment horizontal="left"/>
    </xf>
    <xf numFmtId="0" fontId="10" fillId="0" borderId="14" xfId="1" applyFont="1" applyBorder="1" applyAlignment="1">
      <alignment horizontal="left"/>
    </xf>
    <xf numFmtId="3" fontId="10" fillId="0" borderId="15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3" fontId="6" fillId="0" borderId="19" xfId="1" applyNumberFormat="1" applyFont="1" applyBorder="1" applyAlignment="1">
      <alignment horizontal="center"/>
    </xf>
    <xf numFmtId="3" fontId="6" fillId="2" borderId="18" xfId="1" applyNumberFormat="1" applyFont="1" applyFill="1" applyBorder="1" applyAlignment="1">
      <alignment horizontal="center"/>
    </xf>
    <xf numFmtId="1" fontId="6" fillId="0" borderId="19" xfId="1" applyNumberFormat="1" applyFont="1" applyBorder="1" applyAlignment="1">
      <alignment horizontal="center"/>
    </xf>
    <xf numFmtId="1" fontId="6" fillId="0" borderId="20" xfId="1" applyNumberFormat="1" applyFont="1" applyBorder="1" applyAlignment="1">
      <alignment horizontal="center"/>
    </xf>
    <xf numFmtId="3" fontId="6" fillId="0" borderId="16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0" fontId="10" fillId="0" borderId="19" xfId="1" applyFont="1" applyBorder="1" applyAlignment="1">
      <alignment horizontal="left"/>
    </xf>
    <xf numFmtId="0" fontId="10" fillId="0" borderId="23" xfId="1" applyFont="1" applyBorder="1" applyAlignment="1">
      <alignment horizontal="left"/>
    </xf>
    <xf numFmtId="4" fontId="10" fillId="0" borderId="18" xfId="1" applyNumberFormat="1" applyFont="1" applyBorder="1" applyAlignment="1">
      <alignment horizontal="center"/>
    </xf>
    <xf numFmtId="3" fontId="10" fillId="0" borderId="19" xfId="1" applyNumberFormat="1" applyFont="1" applyBorder="1" applyAlignment="1">
      <alignment horizontal="center"/>
    </xf>
    <xf numFmtId="3" fontId="10" fillId="3" borderId="18" xfId="1" applyNumberFormat="1" applyFont="1" applyFill="1" applyBorder="1" applyAlignment="1">
      <alignment horizontal="center"/>
    </xf>
    <xf numFmtId="3" fontId="10" fillId="3" borderId="20" xfId="1" applyNumberFormat="1" applyFont="1" applyFill="1" applyBorder="1" applyAlignment="1">
      <alignment horizontal="center"/>
    </xf>
    <xf numFmtId="3" fontId="10" fillId="0" borderId="20" xfId="1" applyNumberFormat="1" applyFont="1" applyBorder="1" applyAlignment="1">
      <alignment horizontal="center"/>
    </xf>
    <xf numFmtId="0" fontId="6" fillId="0" borderId="24" xfId="1" applyFont="1" applyBorder="1" applyAlignment="1">
      <alignment horizontal="left"/>
    </xf>
    <xf numFmtId="0" fontId="6" fillId="0" borderId="25" xfId="1" applyFont="1" applyBorder="1" applyAlignment="1">
      <alignment horizontal="left"/>
    </xf>
    <xf numFmtId="3" fontId="6" fillId="0" borderId="26" xfId="1" applyNumberFormat="1" applyFont="1" applyBorder="1" applyAlignment="1">
      <alignment horizontal="center"/>
    </xf>
    <xf numFmtId="3" fontId="6" fillId="0" borderId="27" xfId="1" applyNumberFormat="1" applyFont="1" applyBorder="1" applyAlignment="1">
      <alignment horizontal="center"/>
    </xf>
    <xf numFmtId="1" fontId="6" fillId="0" borderId="26" xfId="1" applyNumberFormat="1" applyFont="1" applyBorder="1" applyAlignment="1">
      <alignment horizontal="center"/>
    </xf>
    <xf numFmtId="1" fontId="6" fillId="0" borderId="28" xfId="1" applyNumberFormat="1" applyFont="1" applyBorder="1" applyAlignment="1">
      <alignment horizontal="center"/>
    </xf>
    <xf numFmtId="0" fontId="3" fillId="4" borderId="29" xfId="1" applyFont="1" applyFill="1" applyBorder="1" applyAlignment="1">
      <alignment horizontal="center"/>
    </xf>
    <xf numFmtId="0" fontId="3" fillId="4" borderId="30" xfId="1" applyFont="1" applyFill="1" applyBorder="1" applyAlignment="1">
      <alignment horizontal="center"/>
    </xf>
    <xf numFmtId="3" fontId="3" fillId="4" borderId="29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31" xfId="1" applyNumberFormat="1" applyFont="1" applyFill="1" applyBorder="1" applyAlignment="1">
      <alignment horizontal="center"/>
    </xf>
    <xf numFmtId="0" fontId="10" fillId="0" borderId="32" xfId="1" applyFont="1" applyBorder="1" applyAlignment="1">
      <alignment horizontal="left" wrapText="1"/>
    </xf>
    <xf numFmtId="0" fontId="10" fillId="0" borderId="33" xfId="1" applyFont="1" applyBorder="1" applyAlignment="1">
      <alignment horizontal="left" wrapText="1"/>
    </xf>
    <xf numFmtId="3" fontId="10" fillId="2" borderId="34" xfId="1" applyNumberFormat="1" applyFont="1" applyFill="1" applyBorder="1" applyAlignment="1">
      <alignment horizontal="center"/>
    </xf>
    <xf numFmtId="3" fontId="10" fillId="2" borderId="30" xfId="1" applyNumberFormat="1" applyFont="1" applyFill="1" applyBorder="1" applyAlignment="1">
      <alignment horizontal="center"/>
    </xf>
    <xf numFmtId="0" fontId="10" fillId="5" borderId="35" xfId="1" applyFont="1" applyFill="1" applyBorder="1" applyAlignment="1">
      <alignment horizontal="center" wrapText="1"/>
    </xf>
    <xf numFmtId="0" fontId="10" fillId="5" borderId="36" xfId="1" applyFont="1" applyFill="1" applyBorder="1" applyAlignment="1">
      <alignment horizontal="center" wrapText="1"/>
    </xf>
    <xf numFmtId="3" fontId="10" fillId="5" borderId="12" xfId="1" applyNumberFormat="1" applyFont="1" applyFill="1" applyBorder="1" applyAlignment="1">
      <alignment horizontal="center"/>
    </xf>
    <xf numFmtId="3" fontId="10" fillId="5" borderId="11" xfId="1" applyNumberFormat="1" applyFont="1" applyFill="1" applyBorder="1" applyAlignment="1">
      <alignment horizontal="center"/>
    </xf>
    <xf numFmtId="0" fontId="10" fillId="5" borderId="13" xfId="1" applyFont="1" applyFill="1" applyBorder="1" applyAlignment="1">
      <alignment horizontal="center" wrapText="1"/>
    </xf>
    <xf numFmtId="0" fontId="10" fillId="5" borderId="37" xfId="1" applyFont="1" applyFill="1" applyBorder="1" applyAlignment="1">
      <alignment horizontal="center" wrapText="1"/>
    </xf>
    <xf numFmtId="3" fontId="10" fillId="5" borderId="20" xfId="1" applyNumberFormat="1" applyFont="1" applyFill="1" applyBorder="1" applyAlignment="1">
      <alignment horizontal="center"/>
    </xf>
    <xf numFmtId="3" fontId="10" fillId="5" borderId="16" xfId="1" applyNumberFormat="1" applyFont="1" applyFill="1" applyBorder="1" applyAlignment="1">
      <alignment horizontal="center"/>
    </xf>
    <xf numFmtId="0" fontId="10" fillId="5" borderId="24" xfId="1" applyFont="1" applyFill="1" applyBorder="1" applyAlignment="1">
      <alignment horizontal="center" wrapText="1"/>
    </xf>
    <xf numFmtId="0" fontId="10" fillId="5" borderId="38" xfId="1" applyFont="1" applyFill="1" applyBorder="1" applyAlignment="1">
      <alignment horizontal="center" wrapText="1"/>
    </xf>
    <xf numFmtId="3" fontId="10" fillId="5" borderId="28" xfId="1" applyNumberFormat="1" applyFont="1" applyFill="1" applyBorder="1" applyAlignment="1">
      <alignment horizontal="center"/>
    </xf>
    <xf numFmtId="3" fontId="10" fillId="5" borderId="27" xfId="1" applyNumberFormat="1" applyFont="1" applyFill="1" applyBorder="1" applyAlignment="1">
      <alignment horizontal="center"/>
    </xf>
    <xf numFmtId="0" fontId="10" fillId="0" borderId="39" xfId="1" applyFont="1" applyBorder="1" applyAlignment="1">
      <alignment horizontal="left" wrapText="1"/>
    </xf>
    <xf numFmtId="0" fontId="0" fillId="0" borderId="40" xfId="0" applyBorder="1" applyAlignment="1">
      <alignment horizontal="left" wrapText="1"/>
    </xf>
    <xf numFmtId="3" fontId="10" fillId="2" borderId="17" xfId="1" applyNumberFormat="1" applyFont="1" applyFill="1" applyBorder="1" applyAlignment="1">
      <alignment horizontal="center"/>
    </xf>
    <xf numFmtId="0" fontId="3" fillId="4" borderId="20" xfId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3" fontId="3" fillId="4" borderId="20" xfId="1" applyNumberFormat="1" applyFont="1" applyFill="1" applyBorder="1" applyAlignment="1">
      <alignment horizontal="center"/>
    </xf>
    <xf numFmtId="0" fontId="3" fillId="0" borderId="4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42" xfId="1" applyFont="1" applyBorder="1" applyAlignment="1">
      <alignment horizontal="center"/>
    </xf>
    <xf numFmtId="0" fontId="10" fillId="0" borderId="9" xfId="1" applyFont="1" applyBorder="1" applyAlignment="1">
      <alignment horizontal="left" wrapText="1"/>
    </xf>
    <xf numFmtId="0" fontId="10" fillId="0" borderId="12" xfId="1" applyFont="1" applyBorder="1" applyAlignment="1">
      <alignment horizontal="left" wrapText="1"/>
    </xf>
    <xf numFmtId="3" fontId="10" fillId="0" borderId="12" xfId="1" applyNumberFormat="1" applyFont="1" applyBorder="1" applyAlignment="1">
      <alignment horizontal="center"/>
    </xf>
    <xf numFmtId="3" fontId="10" fillId="2" borderId="12" xfId="1" applyNumberFormat="1" applyFont="1" applyFill="1" applyBorder="1" applyAlignment="1">
      <alignment horizontal="center"/>
    </xf>
    <xf numFmtId="0" fontId="10" fillId="0" borderId="19" xfId="1" applyFont="1" applyBorder="1" applyAlignment="1">
      <alignment horizontal="left" wrapText="1"/>
    </xf>
    <xf numFmtId="0" fontId="10" fillId="0" borderId="20" xfId="1" applyFont="1" applyBorder="1" applyAlignment="1">
      <alignment horizontal="left" wrapText="1"/>
    </xf>
    <xf numFmtId="3" fontId="10" fillId="2" borderId="20" xfId="1" applyNumberFormat="1" applyFont="1" applyFill="1" applyBorder="1" applyAlignment="1">
      <alignment horizontal="center"/>
    </xf>
    <xf numFmtId="0" fontId="10" fillId="0" borderId="20" xfId="1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6" fillId="0" borderId="28" xfId="1" applyFont="1" applyBorder="1" applyAlignment="1">
      <alignment horizontal="left"/>
    </xf>
    <xf numFmtId="3" fontId="6" fillId="0" borderId="28" xfId="1" applyNumberFormat="1" applyFont="1" applyBorder="1" applyAlignment="1">
      <alignment horizontal="center"/>
    </xf>
    <xf numFmtId="3" fontId="10" fillId="0" borderId="28" xfId="1" applyNumberFormat="1" applyFont="1" applyBorder="1" applyAlignment="1">
      <alignment horizontal="center"/>
    </xf>
    <xf numFmtId="0" fontId="3" fillId="4" borderId="43" xfId="1" applyFont="1" applyFill="1" applyBorder="1" applyAlignment="1">
      <alignment horizontal="center"/>
    </xf>
    <xf numFmtId="0" fontId="3" fillId="4" borderId="44" xfId="1" applyFont="1" applyFill="1" applyBorder="1" applyAlignment="1">
      <alignment horizontal="center"/>
    </xf>
    <xf numFmtId="3" fontId="3" fillId="4" borderId="44" xfId="1" applyNumberFormat="1" applyFont="1" applyFill="1" applyBorder="1" applyAlignment="1">
      <alignment horizontal="center"/>
    </xf>
    <xf numFmtId="0" fontId="3" fillId="4" borderId="29" xfId="1" applyFont="1" applyFill="1" applyBorder="1" applyAlignment="1">
      <alignment horizontal="left"/>
    </xf>
    <xf numFmtId="0" fontId="3" fillId="4" borderId="30" xfId="1" applyFont="1" applyFill="1" applyBorder="1" applyAlignment="1">
      <alignment horizontal="left"/>
    </xf>
    <xf numFmtId="0" fontId="10" fillId="2" borderId="10" xfId="1" applyFont="1" applyFill="1" applyBorder="1" applyAlignment="1">
      <alignment horizontal="center" wrapText="1"/>
    </xf>
    <xf numFmtId="0" fontId="10" fillId="2" borderId="36" xfId="1" applyFont="1" applyFill="1" applyBorder="1" applyAlignment="1">
      <alignment horizontal="center" wrapText="1"/>
    </xf>
    <xf numFmtId="3" fontId="10" fillId="0" borderId="17" xfId="1" applyNumberFormat="1" applyFont="1" applyBorder="1" applyAlignment="1">
      <alignment horizontal="center"/>
    </xf>
    <xf numFmtId="0" fontId="12" fillId="0" borderId="0" xfId="1" applyFont="1"/>
    <xf numFmtId="0" fontId="13" fillId="0" borderId="0" xfId="0" applyFont="1"/>
    <xf numFmtId="0" fontId="10" fillId="2" borderId="20" xfId="1" applyFont="1" applyFill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A46" sqref="A46:XFD71"/>
    </sheetView>
  </sheetViews>
  <sheetFormatPr defaultColWidth="9.109375" defaultRowHeight="14.4" x14ac:dyDescent="0.3"/>
  <cols>
    <col min="2" max="2" width="11.88671875" customWidth="1"/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10.109375" hidden="1" customWidth="1"/>
    <col min="11" max="11" width="0" hidden="1" customWidth="1"/>
  </cols>
  <sheetData>
    <row r="1" spans="1:11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</row>
    <row r="2" spans="1:11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</row>
    <row r="3" spans="1:1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1"/>
      <c r="K3" s="1"/>
    </row>
    <row r="4" spans="1:1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1"/>
      <c r="K4" s="1"/>
    </row>
    <row r="5" spans="1:11" ht="15" thickBot="1" x14ac:dyDescent="0.35">
      <c r="A5" s="4" t="s">
        <v>4</v>
      </c>
      <c r="B5" s="4"/>
      <c r="C5" s="4"/>
      <c r="D5" s="4"/>
      <c r="E5" s="4"/>
      <c r="F5" s="4"/>
      <c r="G5" s="4"/>
      <c r="H5" s="4"/>
      <c r="I5" s="4"/>
      <c r="J5" s="1"/>
      <c r="K5" s="1"/>
    </row>
    <row r="6" spans="1:11" ht="48.6" customHeight="1" thickBot="1" x14ac:dyDescent="0.35">
      <c r="A6" s="5" t="s">
        <v>5</v>
      </c>
      <c r="B6" s="6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8" t="s">
        <v>12</v>
      </c>
      <c r="J6" s="1"/>
      <c r="K6" s="16"/>
    </row>
    <row r="7" spans="1:11" x14ac:dyDescent="0.3">
      <c r="A7" s="9">
        <v>1</v>
      </c>
      <c r="B7" s="10"/>
      <c r="C7" s="11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3">
        <v>8</v>
      </c>
      <c r="J7" s="14"/>
      <c r="K7" s="15"/>
    </row>
    <row r="8" spans="1:11" ht="15" thickBot="1" x14ac:dyDescent="0.35">
      <c r="A8" s="17" t="s">
        <v>13</v>
      </c>
      <c r="B8" s="18"/>
      <c r="C8" s="18"/>
      <c r="D8" s="18"/>
      <c r="E8" s="18"/>
      <c r="F8" s="18"/>
      <c r="G8" s="18"/>
      <c r="H8" s="18"/>
      <c r="I8" s="19"/>
      <c r="J8" s="14"/>
      <c r="K8" s="15"/>
    </row>
    <row r="9" spans="1:11" x14ac:dyDescent="0.3">
      <c r="A9" s="20" t="s">
        <v>14</v>
      </c>
      <c r="B9" s="21"/>
      <c r="C9" s="22">
        <v>-338.74999999965075</v>
      </c>
      <c r="D9" s="23">
        <v>77895.560000000289</v>
      </c>
      <c r="E9" s="24">
        <v>690185.94</v>
      </c>
      <c r="F9" s="25">
        <v>690185.98</v>
      </c>
      <c r="G9" s="26">
        <v>665964.88</v>
      </c>
      <c r="H9" s="22">
        <f>C9+E9-F9</f>
        <v>-338.78999999968801</v>
      </c>
      <c r="I9" s="26">
        <f>D9+E9-G9</f>
        <v>102116.62000000023</v>
      </c>
      <c r="J9" s="27"/>
      <c r="K9" s="28"/>
    </row>
    <row r="10" spans="1:11" x14ac:dyDescent="0.3">
      <c r="A10" s="29"/>
      <c r="B10" s="30"/>
      <c r="C10" s="31"/>
      <c r="D10" s="32"/>
      <c r="E10" s="33"/>
      <c r="F10" s="34"/>
      <c r="G10" s="35"/>
      <c r="H10" s="31"/>
      <c r="I10" s="36"/>
      <c r="J10" s="27"/>
      <c r="K10" s="28"/>
    </row>
    <row r="11" spans="1:11" x14ac:dyDescent="0.3">
      <c r="A11" s="29" t="s">
        <v>15</v>
      </c>
      <c r="B11" s="30"/>
      <c r="C11" s="31">
        <v>23714.459999999963</v>
      </c>
      <c r="D11" s="37">
        <v>7920.9100000001781</v>
      </c>
      <c r="E11" s="38">
        <f>105167.34+E12</f>
        <v>110884</v>
      </c>
      <c r="F11" s="39">
        <f>40290</f>
        <v>40290</v>
      </c>
      <c r="G11" s="35">
        <f>92260.67+G12</f>
        <v>97977.33</v>
      </c>
      <c r="H11" s="40">
        <f>C11+E11-F11</f>
        <v>94308.459999999963</v>
      </c>
      <c r="I11" s="41">
        <f>D11+E11-G11</f>
        <v>20827.580000000176</v>
      </c>
      <c r="J11" s="27"/>
      <c r="K11" s="42"/>
    </row>
    <row r="12" spans="1:11" x14ac:dyDescent="0.3">
      <c r="A12" s="43" t="s">
        <v>16</v>
      </c>
      <c r="B12" s="44"/>
      <c r="C12" s="31"/>
      <c r="D12" s="37"/>
      <c r="E12" s="38">
        <v>5716.66</v>
      </c>
      <c r="F12" s="39"/>
      <c r="G12" s="35">
        <v>5716.66</v>
      </c>
      <c r="H12" s="45"/>
      <c r="I12" s="46"/>
      <c r="J12" s="27"/>
      <c r="K12" s="42"/>
    </row>
    <row r="13" spans="1:11" x14ac:dyDescent="0.3">
      <c r="A13" s="47"/>
      <c r="B13" s="48"/>
      <c r="C13" s="49"/>
      <c r="D13" s="50"/>
      <c r="E13" s="51"/>
      <c r="F13" s="52"/>
      <c r="G13" s="53"/>
      <c r="H13" s="49"/>
      <c r="I13" s="54"/>
      <c r="J13" s="1"/>
      <c r="K13" s="1"/>
    </row>
    <row r="14" spans="1:11" x14ac:dyDescent="0.3">
      <c r="A14" s="55" t="s">
        <v>17</v>
      </c>
      <c r="B14" s="56"/>
      <c r="C14" s="31">
        <v>-0.15999999997438863</v>
      </c>
      <c r="D14" s="37">
        <v>14263.700000000012</v>
      </c>
      <c r="E14" s="38">
        <v>136957.56</v>
      </c>
      <c r="F14" s="39">
        <v>136957.56</v>
      </c>
      <c r="G14" s="35">
        <v>129806.64</v>
      </c>
      <c r="H14" s="31">
        <f>C14+E14-F14</f>
        <v>-0.15999999997438863</v>
      </c>
      <c r="I14" s="35">
        <f>D14+E14-G14</f>
        <v>21414.62000000001</v>
      </c>
      <c r="J14" s="1"/>
      <c r="K14" s="1"/>
    </row>
    <row r="15" spans="1:11" x14ac:dyDescent="0.3">
      <c r="A15" s="47"/>
      <c r="B15" s="48"/>
      <c r="C15" s="49"/>
      <c r="D15" s="53"/>
      <c r="E15" s="51"/>
      <c r="F15" s="52"/>
      <c r="G15" s="53"/>
      <c r="H15" s="31"/>
      <c r="I15" s="57"/>
      <c r="J15" s="1"/>
      <c r="K15" s="1"/>
    </row>
    <row r="16" spans="1:11" x14ac:dyDescent="0.3">
      <c r="A16" s="55" t="s">
        <v>18</v>
      </c>
      <c r="B16" s="56"/>
      <c r="C16" s="58">
        <v>-0.49000000003979949</v>
      </c>
      <c r="D16" s="35">
        <v>389.30000000000018</v>
      </c>
      <c r="E16" s="38">
        <v>0</v>
      </c>
      <c r="F16" s="39">
        <v>0</v>
      </c>
      <c r="G16" s="35">
        <v>367.5</v>
      </c>
      <c r="H16" s="31">
        <f>C16+E16-F16</f>
        <v>-0.49000000003979949</v>
      </c>
      <c r="I16" s="35">
        <f>D16+E16-G16</f>
        <v>21.800000000000182</v>
      </c>
      <c r="J16" s="59">
        <v>8353.15</v>
      </c>
      <c r="K16" s="60"/>
    </row>
    <row r="17" spans="1:11" x14ac:dyDescent="0.3">
      <c r="A17" s="55"/>
      <c r="B17" s="56"/>
      <c r="C17" s="58"/>
      <c r="D17" s="35"/>
      <c r="E17" s="38"/>
      <c r="F17" s="39"/>
      <c r="G17" s="35"/>
      <c r="H17" s="31"/>
      <c r="I17" s="35"/>
      <c r="J17" s="59"/>
      <c r="K17" s="59"/>
    </row>
    <row r="18" spans="1:11" x14ac:dyDescent="0.3">
      <c r="A18" s="55" t="s">
        <v>19</v>
      </c>
      <c r="B18" s="56"/>
      <c r="C18" s="58">
        <v>-0.48000000003958121</v>
      </c>
      <c r="D18" s="35">
        <v>290.49000000000342</v>
      </c>
      <c r="E18" s="38">
        <v>0</v>
      </c>
      <c r="F18" s="39">
        <v>0</v>
      </c>
      <c r="G18" s="35">
        <v>274.22000000000003</v>
      </c>
      <c r="H18" s="31">
        <f>C18+E18-F18</f>
        <v>-0.48000000003958121</v>
      </c>
      <c r="I18" s="35">
        <f>D18+E18-G18</f>
        <v>16.270000000003392</v>
      </c>
      <c r="J18" s="59">
        <v>11752.58</v>
      </c>
      <c r="K18" s="60"/>
    </row>
    <row r="19" spans="1:11" x14ac:dyDescent="0.3">
      <c r="A19" s="55"/>
      <c r="B19" s="56"/>
      <c r="C19" s="58"/>
      <c r="D19" s="35"/>
      <c r="E19" s="38"/>
      <c r="F19" s="39"/>
      <c r="G19" s="35"/>
      <c r="H19" s="31"/>
      <c r="I19" s="35"/>
      <c r="J19" s="59"/>
      <c r="K19" s="59"/>
    </row>
    <row r="20" spans="1:11" x14ac:dyDescent="0.3">
      <c r="A20" s="55" t="s">
        <v>20</v>
      </c>
      <c r="B20" s="56"/>
      <c r="C20" s="58">
        <v>-0.48000000003230525</v>
      </c>
      <c r="D20" s="35">
        <v>832.47000000000662</v>
      </c>
      <c r="E20" s="38">
        <v>19739.330000000002</v>
      </c>
      <c r="F20" s="39">
        <v>19739.330000000002</v>
      </c>
      <c r="G20" s="35">
        <v>16931.37</v>
      </c>
      <c r="H20" s="31">
        <f>C20+E20-F20</f>
        <v>-0.48000000003230525</v>
      </c>
      <c r="I20" s="35">
        <f>D20+E20-G20</f>
        <v>3640.4300000000112</v>
      </c>
      <c r="J20" s="59">
        <v>24726.6</v>
      </c>
      <c r="K20" s="60"/>
    </row>
    <row r="21" spans="1:11" x14ac:dyDescent="0.3">
      <c r="A21" s="55"/>
      <c r="B21" s="56"/>
      <c r="C21" s="58"/>
      <c r="D21" s="35"/>
      <c r="E21" s="38"/>
      <c r="F21" s="39"/>
      <c r="G21" s="35"/>
      <c r="H21" s="31"/>
      <c r="I21" s="35"/>
      <c r="J21" s="59"/>
      <c r="K21" s="59"/>
    </row>
    <row r="22" spans="1:11" x14ac:dyDescent="0.3">
      <c r="A22" s="55" t="s">
        <v>21</v>
      </c>
      <c r="B22" s="56"/>
      <c r="C22" s="58">
        <v>7.9999999987194315E-2</v>
      </c>
      <c r="D22" s="32">
        <v>0</v>
      </c>
      <c r="E22" s="58">
        <v>0</v>
      </c>
      <c r="F22" s="61"/>
      <c r="G22" s="36">
        <v>0</v>
      </c>
      <c r="H22" s="58">
        <f>C22+E22-F22</f>
        <v>7.9999999987194315E-2</v>
      </c>
      <c r="I22" s="35">
        <f>D22+E22-G22</f>
        <v>0</v>
      </c>
      <c r="J22" s="1"/>
    </row>
    <row r="23" spans="1:11" ht="15" thickBot="1" x14ac:dyDescent="0.35">
      <c r="A23" s="62"/>
      <c r="B23" s="63"/>
      <c r="C23" s="64"/>
      <c r="D23" s="65"/>
      <c r="E23" s="66"/>
      <c r="F23" s="67"/>
      <c r="G23" s="65"/>
      <c r="H23" s="64"/>
      <c r="I23" s="65"/>
      <c r="J23" s="1"/>
      <c r="K23" s="1"/>
    </row>
    <row r="24" spans="1:11" ht="15" thickBot="1" x14ac:dyDescent="0.35">
      <c r="A24" s="68" t="s">
        <v>22</v>
      </c>
      <c r="B24" s="69"/>
      <c r="C24" s="70">
        <f>C9+C11+C14+C16+C18+C20+C22</f>
        <v>23374.180000000211</v>
      </c>
      <c r="D24" s="70">
        <f t="shared" ref="D24:I24" si="0">D9+D11+D14+D16+D18+D20+D22</f>
        <v>101592.43000000049</v>
      </c>
      <c r="E24" s="70">
        <f t="shared" si="0"/>
        <v>957766.83</v>
      </c>
      <c r="F24" s="70">
        <f t="shared" si="0"/>
        <v>887172.87</v>
      </c>
      <c r="G24" s="70">
        <f>G9+G11+G14+G16+G18+G20+G22</f>
        <v>911321.94</v>
      </c>
      <c r="H24" s="70">
        <f t="shared" si="0"/>
        <v>93968.140000000189</v>
      </c>
      <c r="I24" s="70">
        <f t="shared" si="0"/>
        <v>148037.32000000041</v>
      </c>
      <c r="J24" s="1"/>
      <c r="K24" s="1"/>
    </row>
    <row r="25" spans="1:11" ht="15" thickBot="1" x14ac:dyDescent="0.35">
      <c r="A25" s="71"/>
      <c r="B25" s="72"/>
      <c r="C25" s="73"/>
      <c r="D25" s="73"/>
      <c r="E25" s="73"/>
      <c r="F25" s="73"/>
      <c r="G25" s="73"/>
      <c r="H25" s="73"/>
      <c r="I25" s="74"/>
      <c r="J25" s="1"/>
      <c r="K25" s="1"/>
    </row>
    <row r="26" spans="1:11" ht="29.25" customHeight="1" thickBot="1" x14ac:dyDescent="0.35">
      <c r="A26" s="75" t="s">
        <v>23</v>
      </c>
      <c r="B26" s="76"/>
      <c r="C26" s="77">
        <v>723836.94000000006</v>
      </c>
      <c r="D26" s="77">
        <v>53154.750000000233</v>
      </c>
      <c r="E26" s="77">
        <f>SUM(E27:E29)</f>
        <v>551828.88</v>
      </c>
      <c r="F26" s="77"/>
      <c r="G26" s="77">
        <f>SUM(G27:G29)</f>
        <v>535042.93999999994</v>
      </c>
      <c r="H26" s="77">
        <f>C26+E26-F26</f>
        <v>1275665.82</v>
      </c>
      <c r="I26" s="78">
        <f>D26+E26-G26</f>
        <v>69940.690000000293</v>
      </c>
      <c r="J26" s="27"/>
      <c r="K26" s="42"/>
    </row>
    <row r="27" spans="1:11" ht="29.25" hidden="1" customHeight="1" x14ac:dyDescent="0.3">
      <c r="A27" s="79" t="s">
        <v>24</v>
      </c>
      <c r="B27" s="80"/>
      <c r="C27" s="81">
        <v>1260498.52</v>
      </c>
      <c r="D27" s="81">
        <v>53154.750000000233</v>
      </c>
      <c r="E27" s="81">
        <v>520994.16</v>
      </c>
      <c r="F27" s="81"/>
      <c r="G27" s="81">
        <v>504208.22</v>
      </c>
      <c r="H27" s="81">
        <f t="shared" ref="H27:H29" si="1">C27+E27-F27</f>
        <v>1781492.68</v>
      </c>
      <c r="I27" s="82">
        <f t="shared" ref="I27:I29" si="2">D27+E27-G27</f>
        <v>69940.690000000177</v>
      </c>
      <c r="J27" s="27"/>
      <c r="K27" s="42"/>
    </row>
    <row r="28" spans="1:11" ht="29.25" hidden="1" customHeight="1" x14ac:dyDescent="0.3">
      <c r="A28" s="83" t="s">
        <v>25</v>
      </c>
      <c r="B28" s="84"/>
      <c r="C28" s="85">
        <v>421.13</v>
      </c>
      <c r="D28" s="85">
        <v>0</v>
      </c>
      <c r="E28" s="85">
        <v>0</v>
      </c>
      <c r="F28" s="85"/>
      <c r="G28" s="85">
        <v>0</v>
      </c>
      <c r="H28" s="85">
        <f t="shared" si="1"/>
        <v>421.13</v>
      </c>
      <c r="I28" s="86">
        <f t="shared" si="2"/>
        <v>0</v>
      </c>
      <c r="J28" s="27"/>
      <c r="K28" s="42"/>
    </row>
    <row r="29" spans="1:11" ht="29.25" hidden="1" customHeight="1" thickBot="1" x14ac:dyDescent="0.35">
      <c r="A29" s="87" t="s">
        <v>26</v>
      </c>
      <c r="B29" s="88"/>
      <c r="C29" s="89">
        <v>96279.81</v>
      </c>
      <c r="D29" s="89">
        <v>0</v>
      </c>
      <c r="E29" s="89">
        <f>3078.78*3+2399.82*9</f>
        <v>30834.720000000001</v>
      </c>
      <c r="F29" s="89"/>
      <c r="G29" s="89">
        <f>3078.78*3+2399.82*9</f>
        <v>30834.720000000001</v>
      </c>
      <c r="H29" s="89">
        <f t="shared" si="1"/>
        <v>127114.53</v>
      </c>
      <c r="I29" s="90">
        <f t="shared" si="2"/>
        <v>0</v>
      </c>
      <c r="J29" s="27"/>
      <c r="K29" s="42"/>
    </row>
    <row r="30" spans="1:11" ht="29.25" customHeight="1" x14ac:dyDescent="0.3">
      <c r="A30" s="91" t="s">
        <v>27</v>
      </c>
      <c r="B30" s="92"/>
      <c r="C30" s="93">
        <v>42883.67</v>
      </c>
      <c r="D30" s="93"/>
      <c r="E30" s="93">
        <v>19576.64</v>
      </c>
      <c r="F30" s="93"/>
      <c r="G30" s="93">
        <v>19676.64</v>
      </c>
      <c r="H30" s="93">
        <f>C30+E30-F30</f>
        <v>62460.31</v>
      </c>
      <c r="I30" s="93"/>
      <c r="J30" s="27"/>
      <c r="K30" s="42"/>
    </row>
    <row r="31" spans="1:11" x14ac:dyDescent="0.3">
      <c r="A31" s="94" t="s">
        <v>22</v>
      </c>
      <c r="B31" s="95"/>
      <c r="C31" s="96">
        <f>C26+C30</f>
        <v>766720.6100000001</v>
      </c>
      <c r="D31" s="96">
        <f>D26</f>
        <v>53154.750000000233</v>
      </c>
      <c r="E31" s="96">
        <f>E26+E30</f>
        <v>571405.52</v>
      </c>
      <c r="F31" s="96">
        <f>F26+F30</f>
        <v>0</v>
      </c>
      <c r="G31" s="96">
        <f>G26+G30</f>
        <v>554719.57999999996</v>
      </c>
      <c r="H31" s="96">
        <f>H26+H30</f>
        <v>1338126.1300000001</v>
      </c>
      <c r="I31" s="96">
        <f>I26+I30</f>
        <v>69940.690000000293</v>
      </c>
      <c r="J31" s="1"/>
      <c r="K31" s="1"/>
    </row>
    <row r="32" spans="1:11" ht="15" thickBot="1" x14ac:dyDescent="0.35">
      <c r="A32" s="97"/>
      <c r="B32" s="98"/>
      <c r="C32" s="98"/>
      <c r="D32" s="98"/>
      <c r="E32" s="98"/>
      <c r="F32" s="98"/>
      <c r="G32" s="98"/>
      <c r="H32" s="98"/>
      <c r="I32" s="99"/>
      <c r="J32" s="1"/>
    </row>
    <row r="33" spans="1:10" x14ac:dyDescent="0.3">
      <c r="A33" s="100" t="s">
        <v>28</v>
      </c>
      <c r="B33" s="101"/>
      <c r="C33" s="102">
        <v>57248.209999999985</v>
      </c>
      <c r="D33" s="103">
        <v>1.3642420526593924E-11</v>
      </c>
      <c r="E33" s="102"/>
      <c r="F33" s="102"/>
      <c r="G33" s="102"/>
      <c r="H33" s="102">
        <f>C33+E33-F33</f>
        <v>57248.209999999985</v>
      </c>
      <c r="I33" s="26">
        <f>D33+E33-G33</f>
        <v>1.3642420526593924E-11</v>
      </c>
      <c r="J33" s="1"/>
    </row>
    <row r="34" spans="1:10" x14ac:dyDescent="0.3">
      <c r="A34" s="104" t="s">
        <v>29</v>
      </c>
      <c r="B34" s="105"/>
      <c r="C34" s="61">
        <v>53404.919999999976</v>
      </c>
      <c r="D34" s="106">
        <v>-8.6401996668428183E-12</v>
      </c>
      <c r="E34" s="61"/>
      <c r="F34" s="61"/>
      <c r="G34" s="61"/>
      <c r="H34" s="61">
        <f>C34+E34-F34</f>
        <v>53404.919999999976</v>
      </c>
      <c r="I34" s="35">
        <f>D34+E34-G34</f>
        <v>-8.6401996668428183E-12</v>
      </c>
      <c r="J34" s="1"/>
    </row>
    <row r="35" spans="1:10" x14ac:dyDescent="0.3">
      <c r="A35" s="55" t="s">
        <v>30</v>
      </c>
      <c r="B35" s="107"/>
      <c r="C35" s="61">
        <v>1129.949999999837</v>
      </c>
      <c r="D35" s="61">
        <v>1.0265921446261927E-10</v>
      </c>
      <c r="E35" s="61"/>
      <c r="F35" s="61"/>
      <c r="G35" s="61"/>
      <c r="H35" s="61">
        <f>C35+E35-F35</f>
        <v>1129.949999999837</v>
      </c>
      <c r="I35" s="35">
        <f>D35+E35-G35</f>
        <v>1.0265921446261927E-10</v>
      </c>
      <c r="J35" s="1"/>
    </row>
    <row r="36" spans="1:10" x14ac:dyDescent="0.3">
      <c r="A36" s="55" t="s">
        <v>31</v>
      </c>
      <c r="B36" s="107"/>
      <c r="C36" s="61">
        <v>0</v>
      </c>
      <c r="D36" s="106">
        <v>0</v>
      </c>
      <c r="E36" s="61"/>
      <c r="F36" s="61"/>
      <c r="G36" s="61"/>
      <c r="H36" s="61">
        <f>C36+E36-F36</f>
        <v>0</v>
      </c>
      <c r="I36" s="35">
        <f>D36+E36-G36</f>
        <v>0</v>
      </c>
      <c r="J36" s="1"/>
    </row>
    <row r="37" spans="1:10" ht="15" thickBot="1" x14ac:dyDescent="0.35">
      <c r="A37" s="108"/>
      <c r="B37" s="109"/>
      <c r="C37" s="110"/>
      <c r="D37" s="110"/>
      <c r="E37" s="110"/>
      <c r="F37" s="110"/>
      <c r="G37" s="110"/>
      <c r="H37" s="111"/>
      <c r="I37" s="65"/>
      <c r="J37" s="1"/>
    </row>
    <row r="38" spans="1:10" ht="15" thickBot="1" x14ac:dyDescent="0.35">
      <c r="A38" s="112" t="s">
        <v>22</v>
      </c>
      <c r="B38" s="113"/>
      <c r="C38" s="114">
        <f>C33+C34+C35+C36</f>
        <v>111783.0799999998</v>
      </c>
      <c r="D38" s="114">
        <f t="shared" ref="D38:I38" si="3">D33+D34+D35+D36</f>
        <v>1.0766143532237038E-10</v>
      </c>
      <c r="E38" s="114">
        <f t="shared" si="3"/>
        <v>0</v>
      </c>
      <c r="F38" s="114">
        <f t="shared" si="3"/>
        <v>0</v>
      </c>
      <c r="G38" s="114">
        <f t="shared" si="3"/>
        <v>0</v>
      </c>
      <c r="H38" s="114">
        <f t="shared" si="3"/>
        <v>111783.0799999998</v>
      </c>
      <c r="I38" s="114">
        <f t="shared" si="3"/>
        <v>1.0766143532237038E-10</v>
      </c>
      <c r="J38" s="1"/>
    </row>
    <row r="39" spans="1:10" ht="15" thickBot="1" x14ac:dyDescent="0.35">
      <c r="A39" s="115" t="s">
        <v>32</v>
      </c>
      <c r="B39" s="116"/>
      <c r="C39" s="70">
        <f t="shared" ref="C39:I39" si="4">C24+C31+C38</f>
        <v>901877.87000000011</v>
      </c>
      <c r="D39" s="70">
        <f t="shared" si="4"/>
        <v>154747.18000000084</v>
      </c>
      <c r="E39" s="70">
        <f t="shared" si="4"/>
        <v>1529172.35</v>
      </c>
      <c r="F39" s="70">
        <f t="shared" si="4"/>
        <v>887172.87</v>
      </c>
      <c r="G39" s="70">
        <f t="shared" si="4"/>
        <v>1466041.52</v>
      </c>
      <c r="H39" s="70">
        <f t="shared" si="4"/>
        <v>1543877.35</v>
      </c>
      <c r="I39" s="70">
        <f t="shared" si="4"/>
        <v>217978.01000000082</v>
      </c>
      <c r="J39" s="1"/>
    </row>
    <row r="40" spans="1:10" s="121" customFormat="1" ht="53.25" customHeight="1" x14ac:dyDescent="0.3">
      <c r="A40" s="117" t="s">
        <v>33</v>
      </c>
      <c r="B40" s="118"/>
      <c r="C40" s="106">
        <v>85188</v>
      </c>
      <c r="D40" s="106">
        <v>2000</v>
      </c>
      <c r="E40" s="106">
        <f>E41+E42</f>
        <v>10216.66</v>
      </c>
      <c r="F40" s="106">
        <f>G40*0.125</f>
        <v>714.58249999999998</v>
      </c>
      <c r="G40" s="106">
        <f>G41+G42</f>
        <v>5716.66</v>
      </c>
      <c r="H40" s="119">
        <f>C40+E40-F40</f>
        <v>94690.077499999999</v>
      </c>
      <c r="I40" s="106">
        <f>I41+I42</f>
        <v>6500</v>
      </c>
      <c r="J40" s="120"/>
    </row>
    <row r="41" spans="1:10" s="121" customFormat="1" x14ac:dyDescent="0.3">
      <c r="A41" s="122" t="s">
        <v>34</v>
      </c>
      <c r="B41" s="123"/>
      <c r="C41" s="106"/>
      <c r="D41" s="106">
        <v>2000</v>
      </c>
      <c r="E41" s="106">
        <f>500*12</f>
        <v>6000</v>
      </c>
      <c r="F41" s="106"/>
      <c r="G41" s="106">
        <f>5716.66-G42</f>
        <v>1500</v>
      </c>
      <c r="H41" s="61">
        <f>C41</f>
        <v>0</v>
      </c>
      <c r="I41" s="106">
        <f>D41+E41-G41</f>
        <v>6500</v>
      </c>
      <c r="J41" s="120"/>
    </row>
    <row r="42" spans="1:10" s="121" customFormat="1" x14ac:dyDescent="0.3">
      <c r="A42" s="122" t="s">
        <v>35</v>
      </c>
      <c r="B42" s="123"/>
      <c r="C42" s="106">
        <v>0</v>
      </c>
      <c r="D42" s="106">
        <v>0</v>
      </c>
      <c r="E42" s="106">
        <f>500*8+216.66</f>
        <v>4216.66</v>
      </c>
      <c r="F42" s="106"/>
      <c r="G42" s="106">
        <f>500*8+216.66</f>
        <v>4216.66</v>
      </c>
      <c r="H42" s="61">
        <f>C42</f>
        <v>0</v>
      </c>
      <c r="I42" s="106">
        <f>D42+E42-G42</f>
        <v>0</v>
      </c>
      <c r="J42" s="120"/>
    </row>
    <row r="43" spans="1:10" ht="15" thickBot="1" x14ac:dyDescent="0.35">
      <c r="A43" s="122"/>
      <c r="B43" s="123"/>
      <c r="C43" s="106"/>
      <c r="D43" s="106"/>
      <c r="E43" s="106"/>
      <c r="F43" s="106"/>
      <c r="G43" s="106"/>
      <c r="H43" s="61"/>
      <c r="I43" s="106"/>
      <c r="J43" s="1"/>
    </row>
    <row r="44" spans="1:10" ht="15" thickBot="1" x14ac:dyDescent="0.35">
      <c r="A44" s="115" t="s">
        <v>36</v>
      </c>
      <c r="B44" s="116"/>
      <c r="C44" s="70">
        <f>C39+C40</f>
        <v>987065.87000000011</v>
      </c>
      <c r="D44" s="70">
        <f t="shared" ref="D44:I44" si="5">D39+D40</f>
        <v>156747.18000000084</v>
      </c>
      <c r="E44" s="70">
        <f t="shared" si="5"/>
        <v>1539389.01</v>
      </c>
      <c r="F44" s="70">
        <f t="shared" si="5"/>
        <v>887887.45250000001</v>
      </c>
      <c r="G44" s="70">
        <f t="shared" si="5"/>
        <v>1471758.18</v>
      </c>
      <c r="H44" s="70">
        <f t="shared" si="5"/>
        <v>1638567.4275</v>
      </c>
      <c r="I44" s="70">
        <f t="shared" si="5"/>
        <v>224478.01000000082</v>
      </c>
      <c r="J44" s="1"/>
    </row>
    <row r="45" spans="1:10" x14ac:dyDescent="0.3">
      <c r="J45" s="1"/>
    </row>
  </sheetData>
  <mergeCells count="42">
    <mergeCell ref="A44:B44"/>
    <mergeCell ref="A38:B38"/>
    <mergeCell ref="A39:B39"/>
    <mergeCell ref="A40:B40"/>
    <mergeCell ref="A41:B41"/>
    <mergeCell ref="A42:B42"/>
    <mergeCell ref="A43:B43"/>
    <mergeCell ref="A32:I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8:I8"/>
    <mergeCell ref="A9:B9"/>
    <mergeCell ref="A10:B10"/>
    <mergeCell ref="A11:B11"/>
    <mergeCell ref="H11:H12"/>
    <mergeCell ref="I11:I12"/>
    <mergeCell ref="A3:I3"/>
    <mergeCell ref="A4:I4"/>
    <mergeCell ref="A5:I5"/>
    <mergeCell ref="A6:B6"/>
    <mergeCell ref="A7:B7"/>
  </mergeCells>
  <pageMargins left="0.7" right="0.7" top="0.75" bottom="0.75" header="0.3" footer="0.3"/>
  <pageSetup paperSize="9" scale="98" orientation="landscape" r:id="rId1"/>
  <rowBreaks count="1" manualBreakCount="1">
    <brk id="39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2026-02-26T07:51:22Z</dcterms:created>
  <dcterms:modified xsi:type="dcterms:W3CDTF">2026-02-26T07:53:04Z</dcterms:modified>
</cp:coreProperties>
</file>