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E105" i="1" l="1"/>
  <c r="I105" i="1" s="1"/>
  <c r="E104" i="1"/>
  <c r="I104" i="1" s="1"/>
  <c r="G103" i="1"/>
  <c r="F103" i="1" s="1"/>
  <c r="G101" i="1"/>
  <c r="F101" i="1"/>
  <c r="E101" i="1"/>
  <c r="D101" i="1"/>
  <c r="C101" i="1"/>
  <c r="H100" i="1"/>
  <c r="I99" i="1"/>
  <c r="H99" i="1"/>
  <c r="I98" i="1"/>
  <c r="H98" i="1"/>
  <c r="I97" i="1"/>
  <c r="H97" i="1"/>
  <c r="I96" i="1"/>
  <c r="H96" i="1"/>
  <c r="F94" i="1"/>
  <c r="D94" i="1"/>
  <c r="C94" i="1"/>
  <c r="H93" i="1"/>
  <c r="I92" i="1"/>
  <c r="H92" i="1"/>
  <c r="E90" i="1"/>
  <c r="I90" i="1" s="1"/>
  <c r="I89" i="1"/>
  <c r="H89" i="1"/>
  <c r="I88" i="1"/>
  <c r="H88" i="1"/>
  <c r="I87" i="1"/>
  <c r="H87" i="1"/>
  <c r="H86" i="1"/>
  <c r="I85" i="1"/>
  <c r="H85" i="1"/>
  <c r="I84" i="1"/>
  <c r="H84" i="1"/>
  <c r="I83" i="1"/>
  <c r="H83" i="1"/>
  <c r="I82" i="1"/>
  <c r="H82" i="1"/>
  <c r="I81" i="1"/>
  <c r="H81" i="1"/>
  <c r="G80" i="1"/>
  <c r="G94" i="1" s="1"/>
  <c r="E80" i="1"/>
  <c r="H80" i="1" s="1"/>
  <c r="F78" i="1"/>
  <c r="F102" i="1" s="1"/>
  <c r="F107" i="1" s="1"/>
  <c r="D78" i="1"/>
  <c r="D102" i="1" s="1"/>
  <c r="D107" i="1" s="1"/>
  <c r="C78" i="1"/>
  <c r="C102" i="1" s="1"/>
  <c r="C107" i="1" s="1"/>
  <c r="I76" i="1"/>
  <c r="H76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G65" i="1"/>
  <c r="E65" i="1"/>
  <c r="I65" i="1" s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G54" i="1"/>
  <c r="E54" i="1"/>
  <c r="I54" i="1" s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G43" i="1"/>
  <c r="E43" i="1"/>
  <c r="I43" i="1" s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G32" i="1"/>
  <c r="E32" i="1"/>
  <c r="H32" i="1" s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G19" i="1"/>
  <c r="E19" i="1"/>
  <c r="H19" i="1" s="1"/>
  <c r="J19" i="1" s="1"/>
  <c r="K19" i="1" s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E11" i="1"/>
  <c r="H11" i="1" s="1"/>
  <c r="I10" i="1"/>
  <c r="H10" i="1"/>
  <c r="I9" i="1"/>
  <c r="H9" i="1"/>
  <c r="G8" i="1"/>
  <c r="E8" i="1"/>
  <c r="H8" i="1" s="1"/>
  <c r="I8" i="1" l="1"/>
  <c r="I80" i="1"/>
  <c r="I94" i="1" s="1"/>
  <c r="G78" i="1"/>
  <c r="H101" i="1"/>
  <c r="I101" i="1"/>
  <c r="H94" i="1"/>
  <c r="J8" i="1"/>
  <c r="K8" i="1" s="1"/>
  <c r="G102" i="1"/>
  <c r="G107" i="1" s="1"/>
  <c r="I103" i="1"/>
  <c r="I32" i="1"/>
  <c r="I78" i="1" s="1"/>
  <c r="E78" i="1"/>
  <c r="E94" i="1"/>
  <c r="H43" i="1"/>
  <c r="J43" i="1" s="1"/>
  <c r="K43" i="1" s="1"/>
  <c r="H54" i="1"/>
  <c r="J54" i="1" s="1"/>
  <c r="K54" i="1" s="1"/>
  <c r="H65" i="1"/>
  <c r="J65" i="1" s="1"/>
  <c r="K65" i="1" s="1"/>
  <c r="E103" i="1"/>
  <c r="H103" i="1" s="1"/>
  <c r="I102" i="1" l="1"/>
  <c r="I107" i="1" s="1"/>
  <c r="J32" i="1"/>
  <c r="H78" i="1"/>
  <c r="H102" i="1" s="1"/>
  <c r="H107" i="1" s="1"/>
  <c r="N82" i="1"/>
  <c r="L82" i="1"/>
  <c r="E102" i="1"/>
  <c r="E107" i="1" s="1"/>
</calcChain>
</file>

<file path=xl/sharedStrings.xml><?xml version="1.0" encoding="utf-8"?>
<sst xmlns="http://schemas.openxmlformats.org/spreadsheetml/2006/main" count="106" uniqueCount="51">
  <si>
    <t>УТВЕРЖДАЮ</t>
  </si>
  <si>
    <t>Директор ООО УК "Эталон" _____________________Э.В. Цыганова</t>
  </si>
  <si>
    <t>Информация о состоянии лицевого счета  д.№ 5 по ул.Дружбы народов</t>
  </si>
  <si>
    <t>за период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</si>
  <si>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</si>
  <si>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</si>
  <si>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</si>
  <si>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</si>
  <si>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</si>
  <si>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</si>
  <si>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</si>
  <si>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</si>
  <si>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- 2852,4 кв.м.</t>
  </si>
  <si>
    <t>Содержание</t>
  </si>
  <si>
    <t>ДЗ</t>
  </si>
  <si>
    <t>в т.ч. Население</t>
  </si>
  <si>
    <t>ИП Касьянов Р.И.</t>
  </si>
  <si>
    <t>ООО "Электра-Сервис"</t>
  </si>
  <si>
    <t>4485.45-списано ДЗ</t>
  </si>
  <si>
    <t>Тепловые сети СМР</t>
  </si>
  <si>
    <t>Ивков И.Я.</t>
  </si>
  <si>
    <t>Романова Я.С.</t>
  </si>
  <si>
    <t>ООО Технострой</t>
  </si>
  <si>
    <t>ООО УК Эталон</t>
  </si>
  <si>
    <t>ООО "Контур Плюс"</t>
  </si>
  <si>
    <t>Ремонт</t>
  </si>
  <si>
    <t>Ивков И.В.</t>
  </si>
  <si>
    <t>в т.ч. Доход от аренды</t>
  </si>
  <si>
    <t>Управление</t>
  </si>
  <si>
    <t>ОДН водоснабж</t>
  </si>
  <si>
    <t>ОДН водоотв</t>
  </si>
  <si>
    <t>ОДН эл/сн</t>
  </si>
  <si>
    <t>Сбор и вывоз ТБО</t>
  </si>
  <si>
    <t>похоже что эту оплату раскидали на ОДН</t>
  </si>
  <si>
    <t>дебиторки по услуге нет</t>
  </si>
  <si>
    <t>Итого</t>
  </si>
  <si>
    <t>Капитальный ремонт</t>
  </si>
  <si>
    <t>пени</t>
  </si>
  <si>
    <t>Администрация СМР</t>
  </si>
  <si>
    <t>МКУ Н-Инвест</t>
  </si>
  <si>
    <t>Платежи банка   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</si>
  <si>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</si>
  <si>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</si>
  <si>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</si>
  <si>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</si>
  <si>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</si>
  <si>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</si>
  <si>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</si>
  <si>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ООО "Ростелеком"</t>
  </si>
  <si>
    <t>Налог по УСН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</si>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</sst>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5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9" fillId="0" borderId="11" xfId="1" applyNumberFormat="1" applyFont="1" applyBorder="1" applyAlignment="1">
      <alignment horizontal="center"/>
    </xf>
    <xf numFmtId="1" fontId="9" fillId="0" borderId="10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2" borderId="9" xfId="1" applyNumberFormat="1" applyFont="1" applyFill="1" applyBorder="1" applyAlignment="1">
      <alignment horizontal="center"/>
    </xf>
    <xf numFmtId="2" fontId="0" fillId="0" borderId="0" xfId="0" applyNumberFormat="1" applyFill="1"/>
    <xf numFmtId="1" fontId="10" fillId="3" borderId="15" xfId="1" applyNumberFormat="1" applyFont="1" applyFill="1" applyBorder="1" applyAlignment="1">
      <alignment horizontal="center"/>
    </xf>
    <xf numFmtId="1" fontId="10" fillId="3" borderId="16" xfId="1" applyNumberFormat="1" applyFont="1" applyFill="1" applyBorder="1" applyAlignment="1">
      <alignment horizontal="center"/>
    </xf>
    <xf numFmtId="1" fontId="10" fillId="3" borderId="17" xfId="1" applyNumberFormat="1" applyFont="1" applyFill="1" applyBorder="1" applyAlignment="1">
      <alignment horizontal="center"/>
    </xf>
    <xf numFmtId="1" fontId="10" fillId="3" borderId="18" xfId="1" applyNumberFormat="1" applyFont="1" applyFill="1" applyBorder="1" applyAlignment="1">
      <alignment horizontal="center"/>
    </xf>
    <xf numFmtId="1" fontId="10" fillId="3" borderId="19" xfId="1" applyNumberFormat="1" applyFont="1" applyFill="1" applyBorder="1" applyAlignment="1">
      <alignment horizontal="center"/>
    </xf>
    <xf numFmtId="0" fontId="0" fillId="0" borderId="0" xfId="0" applyFill="1"/>
    <xf numFmtId="1" fontId="0" fillId="0" borderId="0" xfId="0" applyNumberFormat="1"/>
    <xf numFmtId="1" fontId="10" fillId="3" borderId="22" xfId="1" applyNumberFormat="1" applyFont="1" applyFill="1" applyBorder="1" applyAlignment="1">
      <alignment horizontal="center"/>
    </xf>
    <xf numFmtId="1" fontId="10" fillId="3" borderId="23" xfId="1" applyNumberFormat="1" applyFont="1" applyFill="1" applyBorder="1" applyAlignment="1">
      <alignment horizontal="center"/>
    </xf>
    <xf numFmtId="1" fontId="10" fillId="3" borderId="24" xfId="1" applyNumberFormat="1" applyFont="1" applyFill="1" applyBorder="1" applyAlignment="1">
      <alignment horizontal="center"/>
    </xf>
    <xf numFmtId="1" fontId="10" fillId="3" borderId="25" xfId="1" applyNumberFormat="1" applyFont="1" applyFill="1" applyBorder="1" applyAlignment="1">
      <alignment horizontal="center"/>
    </xf>
    <xf numFmtId="1" fontId="10" fillId="3" borderId="26" xfId="1" applyNumberFormat="1" applyFont="1" applyFill="1" applyBorder="1" applyAlignment="1">
      <alignment horizontal="center"/>
    </xf>
    <xf numFmtId="1" fontId="10" fillId="3" borderId="27" xfId="1" applyNumberFormat="1" applyFont="1" applyFill="1" applyBorder="1" applyAlignment="1">
      <alignment horizontal="center"/>
    </xf>
    <xf numFmtId="1" fontId="10" fillId="3" borderId="28" xfId="1" applyNumberFormat="1" applyFont="1" applyFill="1" applyBorder="1" applyAlignment="1">
      <alignment horizontal="center"/>
    </xf>
    <xf numFmtId="2" fontId="0" fillId="0" borderId="0" xfId="0" applyNumberFormat="1"/>
    <xf numFmtId="1" fontId="10" fillId="3" borderId="29" xfId="1" applyNumberFormat="1" applyFont="1" applyFill="1" applyBorder="1" applyAlignment="1">
      <alignment horizontal="center"/>
    </xf>
    <xf numFmtId="1" fontId="10" fillId="3" borderId="30" xfId="1" applyNumberFormat="1" applyFont="1" applyFill="1" applyBorder="1" applyAlignment="1">
      <alignment horizontal="center"/>
    </xf>
    <xf numFmtId="1" fontId="10" fillId="3" borderId="31" xfId="1" applyNumberFormat="1" applyFont="1" applyFill="1" applyBorder="1" applyAlignment="1">
      <alignment horizontal="center"/>
    </xf>
    <xf numFmtId="1" fontId="10" fillId="3" borderId="32" xfId="1" applyNumberFormat="1" applyFont="1" applyFill="1" applyBorder="1" applyAlignment="1">
      <alignment horizontal="center"/>
    </xf>
    <xf numFmtId="1" fontId="10" fillId="3" borderId="33" xfId="1" applyNumberFormat="1" applyFont="1" applyFill="1" applyBorder="1" applyAlignment="1">
      <alignment horizontal="center"/>
    </xf>
    <xf numFmtId="1" fontId="10" fillId="3" borderId="34" xfId="1" applyNumberFormat="1" applyFont="1" applyFill="1" applyBorder="1" applyAlignment="1">
      <alignment horizontal="center"/>
    </xf>
    <xf numFmtId="1" fontId="10" fillId="3" borderId="35" xfId="1" applyNumberFormat="1" applyFont="1" applyFill="1" applyBorder="1" applyAlignment="1">
      <alignment horizontal="center"/>
    </xf>
    <xf numFmtId="1" fontId="10" fillId="3" borderId="36" xfId="1" applyNumberFormat="1" applyFont="1" applyFill="1" applyBorder="1" applyAlignment="1">
      <alignment horizontal="center"/>
    </xf>
    <xf numFmtId="1" fontId="10" fillId="3" borderId="39" xfId="1" applyNumberFormat="1" applyFont="1" applyFill="1" applyBorder="1" applyAlignment="1">
      <alignment horizontal="center"/>
    </xf>
    <xf numFmtId="1" fontId="10" fillId="3" borderId="40" xfId="1" applyNumberFormat="1" applyFont="1" applyFill="1" applyBorder="1" applyAlignment="1">
      <alignment horizontal="center"/>
    </xf>
    <xf numFmtId="1" fontId="10" fillId="3" borderId="41" xfId="1" applyNumberFormat="1" applyFont="1" applyFill="1" applyBorder="1" applyAlignment="1">
      <alignment horizontal="center"/>
    </xf>
    <xf numFmtId="1" fontId="10" fillId="3" borderId="42" xfId="1" applyNumberFormat="1" applyFont="1" applyFill="1" applyBorder="1" applyAlignment="1">
      <alignment horizontal="center"/>
    </xf>
    <xf numFmtId="1" fontId="10" fillId="3" borderId="43" xfId="1" applyNumberFormat="1" applyFont="1" applyFill="1" applyBorder="1" applyAlignment="1">
      <alignment horizontal="center"/>
    </xf>
    <xf numFmtId="1" fontId="10" fillId="3" borderId="44" xfId="1" applyNumberFormat="1" applyFont="1" applyFill="1" applyBorder="1" applyAlignment="1">
      <alignment horizontal="center"/>
    </xf>
    <xf numFmtId="1" fontId="10" fillId="3" borderId="45" xfId="1" applyNumberFormat="1" applyFont="1" applyFill="1" applyBorder="1" applyAlignment="1">
      <alignment horizontal="center"/>
    </xf>
    <xf numFmtId="1" fontId="9" fillId="0" borderId="48" xfId="1" applyNumberFormat="1" applyFont="1" applyBorder="1" applyAlignment="1">
      <alignment horizontal="center"/>
    </xf>
    <xf numFmtId="1" fontId="9" fillId="0" borderId="49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1" fontId="10" fillId="3" borderId="54" xfId="1" applyNumberFormat="1" applyFont="1" applyFill="1" applyBorder="1" applyAlignment="1">
      <alignment horizontal="center"/>
    </xf>
    <xf numFmtId="1" fontId="10" fillId="3" borderId="55" xfId="1" applyNumberFormat="1" applyFont="1" applyFill="1" applyBorder="1" applyAlignment="1">
      <alignment horizontal="center"/>
    </xf>
    <xf numFmtId="1" fontId="10" fillId="3" borderId="57" xfId="1" applyNumberFormat="1" applyFont="1" applyFill="1" applyBorder="1" applyAlignment="1">
      <alignment horizontal="center"/>
    </xf>
    <xf numFmtId="1" fontId="10" fillId="3" borderId="49" xfId="1" applyNumberFormat="1" applyFont="1" applyFill="1" applyBorder="1" applyAlignment="1">
      <alignment horizontal="center"/>
    </xf>
    <xf numFmtId="1" fontId="10" fillId="3" borderId="48" xfId="1" applyNumberFormat="1" applyFont="1" applyFill="1" applyBorder="1" applyAlignment="1">
      <alignment horizontal="center"/>
    </xf>
    <xf numFmtId="1" fontId="10" fillId="3" borderId="58" xfId="1" applyNumberFormat="1" applyFont="1" applyFill="1" applyBorder="1" applyAlignment="1">
      <alignment horizontal="center"/>
    </xf>
    <xf numFmtId="1" fontId="11" fillId="0" borderId="35" xfId="1" applyNumberFormat="1" applyFont="1" applyBorder="1" applyAlignment="1">
      <alignment horizontal="center"/>
    </xf>
    <xf numFmtId="1" fontId="9" fillId="0" borderId="35" xfId="1" applyNumberFormat="1" applyFont="1" applyBorder="1" applyAlignment="1">
      <alignment horizontal="center"/>
    </xf>
    <xf numFmtId="0" fontId="11" fillId="0" borderId="46" xfId="1" applyFont="1" applyBorder="1" applyAlignment="1">
      <alignment horizontal="left"/>
    </xf>
    <xf numFmtId="0" fontId="11" fillId="0" borderId="47" xfId="1" applyFont="1" applyBorder="1" applyAlignment="1">
      <alignment horizontal="left"/>
    </xf>
    <xf numFmtId="1" fontId="11" fillId="0" borderId="48" xfId="1" applyNumberFormat="1" applyFont="1" applyBorder="1" applyAlignment="1">
      <alignment horizontal="center"/>
    </xf>
    <xf numFmtId="1" fontId="11" fillId="0" borderId="49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10" fillId="3" borderId="15" xfId="1" applyNumberFormat="1" applyFont="1" applyFill="1" applyBorder="1" applyAlignment="1">
      <alignment horizontal="center"/>
    </xf>
    <xf numFmtId="3" fontId="10" fillId="3" borderId="16" xfId="1" applyNumberFormat="1" applyFont="1" applyFill="1" applyBorder="1" applyAlignment="1">
      <alignment horizontal="center"/>
    </xf>
    <xf numFmtId="3" fontId="10" fillId="3" borderId="27" xfId="1" applyNumberFormat="1" applyFont="1" applyFill="1" applyBorder="1" applyAlignment="1">
      <alignment horizontal="center"/>
    </xf>
    <xf numFmtId="3" fontId="10" fillId="3" borderId="23" xfId="1" applyNumberFormat="1" applyFont="1" applyFill="1" applyBorder="1" applyAlignment="1">
      <alignment horizontal="center"/>
    </xf>
    <xf numFmtId="3" fontId="10" fillId="3" borderId="28" xfId="1" applyNumberFormat="1" applyFont="1" applyFill="1" applyBorder="1" applyAlignment="1">
      <alignment horizontal="center"/>
    </xf>
    <xf numFmtId="4" fontId="0" fillId="0" borderId="0" xfId="0" applyNumberFormat="1"/>
    <xf numFmtId="3" fontId="10" fillId="3" borderId="29" xfId="1" applyNumberFormat="1" applyFont="1" applyFill="1" applyBorder="1" applyAlignment="1">
      <alignment horizontal="center"/>
    </xf>
    <xf numFmtId="3" fontId="10" fillId="3" borderId="30" xfId="1" applyNumberFormat="1" applyFont="1" applyFill="1" applyBorder="1" applyAlignment="1">
      <alignment horizontal="center"/>
    </xf>
    <xf numFmtId="3" fontId="10" fillId="3" borderId="44" xfId="1" applyNumberFormat="1" applyFont="1" applyFill="1" applyBorder="1" applyAlignment="1">
      <alignment horizontal="center"/>
    </xf>
    <xf numFmtId="3" fontId="10" fillId="3" borderId="45" xfId="1" applyNumberFormat="1" applyFont="1" applyFill="1" applyBorder="1" applyAlignment="1">
      <alignment horizontal="center"/>
    </xf>
    <xf numFmtId="3" fontId="9" fillId="0" borderId="48" xfId="1" applyNumberFormat="1" applyFont="1" applyBorder="1" applyAlignment="1">
      <alignment horizontal="center"/>
    </xf>
    <xf numFmtId="3" fontId="9" fillId="0" borderId="49" xfId="1" applyNumberFormat="1" applyFont="1" applyBorder="1" applyAlignment="1">
      <alignment horizontal="center"/>
    </xf>
    <xf numFmtId="3" fontId="10" fillId="3" borderId="17" xfId="1" applyNumberFormat="1" applyFont="1" applyFill="1" applyBorder="1" applyAlignment="1">
      <alignment horizontal="center"/>
    </xf>
    <xf numFmtId="3" fontId="10" fillId="3" borderId="34" xfId="1" applyNumberFormat="1" applyFont="1" applyFill="1" applyBorder="1" applyAlignment="1">
      <alignment horizontal="center"/>
    </xf>
    <xf numFmtId="3" fontId="10" fillId="3" borderId="31" xfId="1" applyNumberFormat="1" applyFont="1" applyFill="1" applyBorder="1" applyAlignment="1">
      <alignment horizontal="center"/>
    </xf>
    <xf numFmtId="3" fontId="10" fillId="3" borderId="55" xfId="1" applyNumberFormat="1" applyFont="1" applyFill="1" applyBorder="1" applyAlignment="1">
      <alignment horizontal="center"/>
    </xf>
    <xf numFmtId="1" fontId="9" fillId="0" borderId="2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3" fontId="9" fillId="0" borderId="16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1" fontId="9" fillId="0" borderId="18" xfId="1" applyNumberFormat="1" applyFont="1" applyBorder="1" applyAlignment="1">
      <alignment horizontal="center"/>
    </xf>
    <xf numFmtId="1" fontId="9" fillId="0" borderId="16" xfId="1" applyNumberFormat="1" applyFont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1" fontId="9" fillId="0" borderId="25" xfId="1" applyNumberFormat="1" applyFont="1" applyBorder="1" applyAlignment="1">
      <alignment horizontal="center"/>
    </xf>
    <xf numFmtId="1" fontId="9" fillId="0" borderId="23" xfId="1" applyNumberFormat="1" applyFont="1" applyBorder="1" applyAlignment="1">
      <alignment horizontal="center"/>
    </xf>
    <xf numFmtId="3" fontId="9" fillId="0" borderId="23" xfId="1" applyNumberFormat="1" applyFont="1" applyBorder="1" applyAlignment="1">
      <alignment horizontal="center"/>
    </xf>
    <xf numFmtId="3" fontId="0" fillId="0" borderId="0" xfId="0" applyNumberFormat="1" applyFill="1"/>
    <xf numFmtId="3" fontId="11" fillId="0" borderId="44" xfId="1" applyNumberFormat="1" applyFont="1" applyBorder="1" applyAlignment="1">
      <alignment horizontal="center"/>
    </xf>
    <xf numFmtId="3" fontId="11" fillId="0" borderId="45" xfId="1" applyNumberFormat="1" applyFont="1" applyBorder="1" applyAlignment="1">
      <alignment horizontal="center"/>
    </xf>
    <xf numFmtId="1" fontId="11" fillId="0" borderId="44" xfId="1" applyNumberFormat="1" applyFont="1" applyBorder="1" applyAlignment="1">
      <alignment horizontal="center"/>
    </xf>
    <xf numFmtId="1" fontId="11" fillId="0" borderId="54" xfId="1" applyNumberFormat="1" applyFont="1" applyBorder="1" applyAlignment="1">
      <alignment horizontal="center"/>
    </xf>
    <xf numFmtId="1" fontId="11" fillId="0" borderId="45" xfId="1" applyNumberFormat="1" applyFont="1" applyBorder="1" applyAlignment="1">
      <alignment horizontal="center"/>
    </xf>
    <xf numFmtId="1" fontId="9" fillId="0" borderId="39" xfId="1" applyNumberFormat="1" applyFont="1" applyBorder="1" applyAlignment="1">
      <alignment horizontal="center"/>
    </xf>
    <xf numFmtId="1" fontId="9" fillId="0" borderId="40" xfId="1" applyNumberFormat="1" applyFont="1" applyBorder="1" applyAlignment="1">
      <alignment horizontal="center"/>
    </xf>
    <xf numFmtId="3" fontId="0" fillId="0" borderId="0" xfId="0" applyNumberFormat="1"/>
    <xf numFmtId="3" fontId="3" fillId="4" borderId="9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56" xfId="1" applyNumberFormat="1" applyFont="1" applyFill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0" fontId="0" fillId="5" borderId="0" xfId="0" applyFill="1"/>
    <xf numFmtId="3" fontId="10" fillId="3" borderId="18" xfId="1" applyNumberFormat="1" applyFont="1" applyFill="1" applyBorder="1" applyAlignment="1">
      <alignment horizontal="center"/>
    </xf>
    <xf numFmtId="3" fontId="10" fillId="3" borderId="1" xfId="1" applyNumberFormat="1" applyFont="1" applyFill="1" applyBorder="1" applyAlignment="1">
      <alignment horizontal="center"/>
    </xf>
    <xf numFmtId="3" fontId="10" fillId="3" borderId="3" xfId="1" applyNumberFormat="1" applyFont="1" applyFill="1" applyBorder="1" applyAlignment="1">
      <alignment horizontal="center"/>
    </xf>
    <xf numFmtId="3" fontId="10" fillId="3" borderId="22" xfId="1" applyNumberFormat="1" applyFont="1" applyFill="1" applyBorder="1" applyAlignment="1">
      <alignment horizontal="center"/>
    </xf>
    <xf numFmtId="3" fontId="10" fillId="3" borderId="25" xfId="1" applyNumberFormat="1" applyFont="1" applyFill="1" applyBorder="1" applyAlignment="1">
      <alignment horizontal="center"/>
    </xf>
    <xf numFmtId="3" fontId="10" fillId="3" borderId="35" xfId="1" applyNumberFormat="1" applyFont="1" applyFill="1" applyBorder="1" applyAlignment="1">
      <alignment horizontal="center"/>
    </xf>
    <xf numFmtId="4" fontId="0" fillId="5" borderId="0" xfId="0" applyNumberFormat="1" applyFill="1"/>
    <xf numFmtId="0" fontId="10" fillId="3" borderId="20" xfId="1" applyFont="1" applyFill="1" applyBorder="1" applyAlignment="1">
      <alignment horizontal="center"/>
    </xf>
    <xf numFmtId="0" fontId="10" fillId="3" borderId="21" xfId="1" applyFont="1" applyFill="1" applyBorder="1" applyAlignment="1">
      <alignment horizontal="center"/>
    </xf>
    <xf numFmtId="3" fontId="10" fillId="3" borderId="32" xfId="1" applyNumberFormat="1" applyFont="1" applyFill="1" applyBorder="1" applyAlignment="1">
      <alignment horizontal="center"/>
    </xf>
    <xf numFmtId="3" fontId="10" fillId="3" borderId="54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3" fillId="4" borderId="25" xfId="1" applyNumberFormat="1" applyFont="1" applyFill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" fontId="9" fillId="0" borderId="19" xfId="1" applyNumberFormat="1" applyFont="1" applyBorder="1" applyAlignment="1">
      <alignment horizontal="center"/>
    </xf>
    <xf numFmtId="1" fontId="9" fillId="0" borderId="34" xfId="1" applyNumberFormat="1" applyFont="1" applyBorder="1" applyAlignment="1">
      <alignment horizontal="center"/>
    </xf>
    <xf numFmtId="1" fontId="9" fillId="0" borderId="26" xfId="1" applyNumberFormat="1" applyFont="1" applyBorder="1" applyAlignment="1">
      <alignment horizontal="center"/>
    </xf>
    <xf numFmtId="3" fontId="11" fillId="0" borderId="55" xfId="1" applyNumberFormat="1" applyFont="1" applyBorder="1" applyAlignment="1">
      <alignment horizontal="center"/>
    </xf>
    <xf numFmtId="3" fontId="11" fillId="0" borderId="66" xfId="1" applyNumberFormat="1" applyFont="1" applyBorder="1" applyAlignment="1">
      <alignment horizontal="center"/>
    </xf>
    <xf numFmtId="1" fontId="9" fillId="0" borderId="55" xfId="1" applyNumberFormat="1" applyFont="1" applyBorder="1" applyAlignment="1">
      <alignment horizontal="center"/>
    </xf>
    <xf numFmtId="3" fontId="3" fillId="4" borderId="42" xfId="1" applyNumberFormat="1" applyFont="1" applyFill="1" applyBorder="1" applyAlignment="1">
      <alignment horizontal="center"/>
    </xf>
    <xf numFmtId="3" fontId="9" fillId="2" borderId="15" xfId="1" applyNumberFormat="1" applyFont="1" applyFill="1" applyBorder="1" applyAlignment="1">
      <alignment horizontal="center"/>
    </xf>
    <xf numFmtId="3" fontId="9" fillId="2" borderId="16" xfId="1" applyNumberFormat="1" applyFont="1" applyFill="1" applyBorder="1" applyAlignment="1">
      <alignment horizontal="center"/>
    </xf>
    <xf numFmtId="3" fontId="9" fillId="2" borderId="18" xfId="1" applyNumberFormat="1" applyFont="1" applyFill="1" applyBorder="1" applyAlignment="1">
      <alignment horizontal="center"/>
    </xf>
    <xf numFmtId="0" fontId="12" fillId="0" borderId="0" xfId="0" applyFont="1"/>
    <xf numFmtId="3" fontId="9" fillId="2" borderId="28" xfId="1" applyNumberFormat="1" applyFont="1" applyFill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2" borderId="35" xfId="1" applyNumberFormat="1" applyFont="1" applyFill="1" applyBorder="1" applyAlignment="1">
      <alignment horizontal="center"/>
    </xf>
    <xf numFmtId="3" fontId="9" fillId="0" borderId="39" xfId="1" applyNumberFormat="1" applyFont="1" applyBorder="1" applyAlignment="1">
      <alignment horizontal="center"/>
    </xf>
    <xf numFmtId="3" fontId="9" fillId="2" borderId="67" xfId="1" applyNumberFormat="1" applyFont="1" applyFill="1" applyBorder="1" applyAlignment="1">
      <alignment horizontal="center"/>
    </xf>
    <xf numFmtId="3" fontId="9" fillId="2" borderId="39" xfId="1" applyNumberFormat="1" applyFont="1" applyFill="1" applyBorder="1" applyAlignment="1">
      <alignment horizontal="center"/>
    </xf>
    <xf numFmtId="3" fontId="9" fillId="2" borderId="41" xfId="1" applyNumberFormat="1" applyFont="1" applyFill="1" applyBorder="1" applyAlignment="1">
      <alignment horizontal="center"/>
    </xf>
    <xf numFmtId="0" fontId="11" fillId="0" borderId="4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11" fillId="0" borderId="5" xfId="1" applyFont="1" applyBorder="1" applyAlignment="1"/>
    <xf numFmtId="0" fontId="11" fillId="0" borderId="56" xfId="1" applyFont="1" applyBorder="1" applyAlignment="1"/>
    <xf numFmtId="0" fontId="11" fillId="0" borderId="46" xfId="1" applyFont="1" applyBorder="1" applyAlignment="1"/>
    <xf numFmtId="0" fontId="11" fillId="0" borderId="0" xfId="1" applyFont="1" applyBorder="1" applyAlignment="1"/>
    <xf numFmtId="0" fontId="11" fillId="0" borderId="47" xfId="1" applyFont="1" applyBorder="1" applyAlignment="1"/>
    <xf numFmtId="0" fontId="3" fillId="4" borderId="9" xfId="1" applyFont="1" applyFill="1" applyBorder="1" applyAlignment="1">
      <alignment horizontal="left"/>
    </xf>
    <xf numFmtId="0" fontId="3" fillId="4" borderId="10" xfId="1" applyFont="1" applyFill="1" applyBorder="1" applyAlignment="1">
      <alignment horizontal="left"/>
    </xf>
    <xf numFmtId="0" fontId="9" fillId="2" borderId="19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9" fillId="2" borderId="62" xfId="1" applyFont="1" applyFill="1" applyBorder="1" applyAlignment="1">
      <alignment horizontal="center" wrapText="1"/>
    </xf>
    <xf numFmtId="0" fontId="9" fillId="0" borderId="15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27" xfId="1" applyFont="1" applyBorder="1" applyAlignment="1">
      <alignment horizontal="left"/>
    </xf>
    <xf numFmtId="0" fontId="9" fillId="0" borderId="28" xfId="1" applyFont="1" applyBorder="1" applyAlignment="1">
      <alignment horizontal="left"/>
    </xf>
    <xf numFmtId="0" fontId="11" fillId="0" borderId="44" xfId="1" applyFont="1" applyBorder="1" applyAlignment="1">
      <alignment horizontal="left"/>
    </xf>
    <xf numFmtId="0" fontId="11" fillId="0" borderId="45" xfId="1" applyFont="1" applyBorder="1" applyAlignment="1">
      <alignment horizontal="left"/>
    </xf>
    <xf numFmtId="0" fontId="3" fillId="4" borderId="39" xfId="1" applyFont="1" applyFill="1" applyBorder="1" applyAlignment="1">
      <alignment horizontal="center"/>
    </xf>
    <xf numFmtId="0" fontId="3" fillId="4" borderId="42" xfId="1" applyFont="1" applyFill="1" applyBorder="1" applyAlignment="1">
      <alignment horizontal="center"/>
    </xf>
    <xf numFmtId="0" fontId="10" fillId="3" borderId="20" xfId="1" applyFont="1" applyFill="1" applyBorder="1" applyAlignment="1">
      <alignment horizontal="center"/>
    </xf>
    <xf numFmtId="0" fontId="10" fillId="3" borderId="21" xfId="1" applyFont="1" applyFill="1" applyBorder="1" applyAlignment="1">
      <alignment horizontal="center"/>
    </xf>
    <xf numFmtId="0" fontId="10" fillId="3" borderId="61" xfId="1" applyFont="1" applyFill="1" applyBorder="1" applyAlignment="1">
      <alignment horizontal="center"/>
    </xf>
    <xf numFmtId="0" fontId="10" fillId="3" borderId="62" xfId="1" applyFont="1" applyFill="1" applyBorder="1" applyAlignment="1">
      <alignment horizontal="center"/>
    </xf>
    <xf numFmtId="3" fontId="9" fillId="2" borderId="50" xfId="1" applyNumberFormat="1" applyFont="1" applyFill="1" applyBorder="1" applyAlignment="1">
      <alignment horizontal="left" wrapText="1"/>
    </xf>
    <xf numFmtId="3" fontId="0" fillId="2" borderId="51" xfId="0" applyNumberFormat="1" applyFill="1" applyBorder="1" applyAlignment="1">
      <alignment horizontal="left" wrapText="1"/>
    </xf>
    <xf numFmtId="0" fontId="3" fillId="4" borderId="25" xfId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61" xfId="1" applyFont="1" applyBorder="1" applyAlignment="1">
      <alignment horizontal="center"/>
    </xf>
    <xf numFmtId="0" fontId="11" fillId="0" borderId="62" xfId="1" applyFont="1" applyBorder="1" applyAlignment="1">
      <alignment horizontal="center"/>
    </xf>
    <xf numFmtId="0" fontId="11" fillId="0" borderId="65" xfId="1" applyFont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/>
    </xf>
    <xf numFmtId="0" fontId="9" fillId="0" borderId="20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3" fillId="4" borderId="9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3" fontId="9" fillId="2" borderId="63" xfId="1" applyNumberFormat="1" applyFont="1" applyFill="1" applyBorder="1" applyAlignment="1">
      <alignment horizontal="left" wrapText="1"/>
    </xf>
    <xf numFmtId="0" fontId="10" fillId="3" borderId="50" xfId="1" applyFont="1" applyFill="1" applyBorder="1" applyAlignment="1">
      <alignment horizontal="center"/>
    </xf>
    <xf numFmtId="0" fontId="10" fillId="3" borderId="64" xfId="1" applyFont="1" applyFill="1" applyBorder="1" applyAlignment="1">
      <alignment horizontal="center"/>
    </xf>
    <xf numFmtId="0" fontId="10" fillId="3" borderId="27" xfId="1" applyFont="1" applyFill="1" applyBorder="1" applyAlignment="1">
      <alignment horizontal="center"/>
    </xf>
    <xf numFmtId="0" fontId="10" fillId="3" borderId="28" xfId="1" applyFont="1" applyFill="1" applyBorder="1" applyAlignment="1">
      <alignment horizontal="center"/>
    </xf>
    <xf numFmtId="0" fontId="10" fillId="3" borderId="44" xfId="1" applyFont="1" applyFill="1" applyBorder="1" applyAlignment="1">
      <alignment horizontal="center"/>
    </xf>
    <xf numFmtId="0" fontId="10" fillId="3" borderId="45" xfId="1" applyFont="1" applyFill="1" applyBorder="1" applyAlignment="1">
      <alignment horizontal="center"/>
    </xf>
    <xf numFmtId="0" fontId="9" fillId="0" borderId="59" xfId="1" applyFont="1" applyBorder="1" applyAlignment="1">
      <alignment horizontal="left"/>
    </xf>
    <xf numFmtId="0" fontId="9" fillId="0" borderId="60" xfId="1" applyFont="1" applyBorder="1" applyAlignment="1">
      <alignment horizontal="left"/>
    </xf>
    <xf numFmtId="0" fontId="9" fillId="0" borderId="46" xfId="1" applyFont="1" applyBorder="1" applyAlignment="1">
      <alignment horizontal="left"/>
    </xf>
    <xf numFmtId="0" fontId="9" fillId="0" borderId="47" xfId="1" applyFont="1" applyBorder="1" applyAlignment="1">
      <alignment horizontal="left"/>
    </xf>
    <xf numFmtId="0" fontId="9" fillId="0" borderId="50" xfId="1" applyFont="1" applyBorder="1" applyAlignment="1">
      <alignment horizontal="left"/>
    </xf>
    <xf numFmtId="0" fontId="9" fillId="0" borderId="51" xfId="1" applyFont="1" applyBorder="1" applyAlignment="1">
      <alignment horizontal="left"/>
    </xf>
    <xf numFmtId="0" fontId="10" fillId="3" borderId="52" xfId="1" applyFont="1" applyFill="1" applyBorder="1" applyAlignment="1">
      <alignment horizontal="center"/>
    </xf>
    <xf numFmtId="0" fontId="10" fillId="3" borderId="53" xfId="1" applyFont="1" applyFill="1" applyBorder="1" applyAlignment="1">
      <alignment horizontal="center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10" fillId="3" borderId="4" xfId="1" applyFont="1" applyFill="1" applyBorder="1" applyAlignment="1">
      <alignment horizontal="center"/>
    </xf>
    <xf numFmtId="0" fontId="10" fillId="3" borderId="56" xfId="1" applyFont="1" applyFill="1" applyBorder="1" applyAlignment="1">
      <alignment horizontal="center"/>
    </xf>
    <xf numFmtId="0" fontId="11" fillId="0" borderId="35" xfId="1" applyFont="1" applyBorder="1" applyAlignment="1">
      <alignment horizontal="left"/>
    </xf>
    <xf numFmtId="0" fontId="10" fillId="3" borderId="35" xfId="1" applyFont="1" applyFill="1" applyBorder="1" applyAlignment="1">
      <alignment horizontal="center"/>
    </xf>
    <xf numFmtId="0" fontId="10" fillId="3" borderId="36" xfId="1" applyFont="1" applyFill="1" applyBorder="1" applyAlignment="1">
      <alignment horizontal="center"/>
    </xf>
    <xf numFmtId="0" fontId="10" fillId="3" borderId="37" xfId="1" applyFont="1" applyFill="1" applyBorder="1" applyAlignment="1">
      <alignment horizontal="center"/>
    </xf>
    <xf numFmtId="0" fontId="10" fillId="3" borderId="38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53" zoomScaleNormal="100" workbookViewId="0">
      <selection activeCell="A108" sqref="A108:I109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0.33203125" hidden="1" customWidth="1"/>
    <col min="12" max="12" width="20.88671875" hidden="1" customWidth="1"/>
    <col min="13" max="13" width="0" hidden="1" customWidth="1"/>
    <col min="14" max="14" width="12.5546875" hidden="1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14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</row>
    <row r="4" spans="1:14" ht="15" thickBot="1" x14ac:dyDescent="0.35">
      <c r="A4" s="205" t="s">
        <v>3</v>
      </c>
      <c r="B4" s="205"/>
      <c r="C4" s="205"/>
      <c r="D4" s="205"/>
      <c r="E4" s="205"/>
      <c r="F4" s="205"/>
      <c r="G4" s="205"/>
      <c r="H4" s="205"/>
      <c r="I4" s="205"/>
    </row>
    <row r="5" spans="1:14" ht="48.6" thickBot="1" x14ac:dyDescent="0.35">
      <c r="A5" s="206" t="s">
        <v>4</v>
      </c>
      <c r="B5" s="207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5" t="s">
        <v>11</v>
      </c>
    </row>
    <row r="6" spans="1:14" x14ac:dyDescent="0.3">
      <c r="A6" s="208">
        <v>1</v>
      </c>
      <c r="B6" s="209"/>
      <c r="C6" s="6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8">
        <v>8</v>
      </c>
    </row>
    <row r="7" spans="1:14" ht="15" thickBot="1" x14ac:dyDescent="0.35">
      <c r="A7" s="210" t="s">
        <v>12</v>
      </c>
      <c r="B7" s="211"/>
      <c r="C7" s="211"/>
      <c r="D7" s="211"/>
      <c r="E7" s="211"/>
      <c r="F7" s="211"/>
      <c r="G7" s="211"/>
      <c r="H7" s="211"/>
      <c r="I7" s="212"/>
      <c r="L7">
        <v>62</v>
      </c>
    </row>
    <row r="8" spans="1:14" ht="15" thickBot="1" x14ac:dyDescent="0.35">
      <c r="A8" s="196" t="s">
        <v>13</v>
      </c>
      <c r="B8" s="197"/>
      <c r="C8" s="9">
        <v>-999.29900000046473</v>
      </c>
      <c r="D8" s="10">
        <v>159905.0500000001</v>
      </c>
      <c r="E8" s="9">
        <f>SUM(E9:E17)</f>
        <v>652710.03</v>
      </c>
      <c r="F8" s="9">
        <v>657195.48</v>
      </c>
      <c r="G8" s="11">
        <f>SUM(G9:G17)</f>
        <v>638486.86</v>
      </c>
      <c r="H8" s="12">
        <f>C8+E8-F8</f>
        <v>-5484.7490000004182</v>
      </c>
      <c r="I8" s="10">
        <f>SUM(I9:I17)</f>
        <v>174128.22000000018</v>
      </c>
      <c r="J8" s="13">
        <f>H8-I8</f>
        <v>-179612.96900000059</v>
      </c>
      <c r="K8" s="13">
        <f>J8+L8</f>
        <v>9.9999940721318126E-4</v>
      </c>
      <c r="L8">
        <v>179612.97</v>
      </c>
      <c r="M8" t="s">
        <v>14</v>
      </c>
    </row>
    <row r="9" spans="1:14" hidden="1" x14ac:dyDescent="0.3">
      <c r="A9" s="173" t="s">
        <v>15</v>
      </c>
      <c r="B9" s="174"/>
      <c r="C9" s="14">
        <v>1456207.1099999999</v>
      </c>
      <c r="D9" s="15">
        <v>134197.0500000001</v>
      </c>
      <c r="E9" s="16">
        <v>585825.9</v>
      </c>
      <c r="F9" s="17"/>
      <c r="G9" s="18">
        <v>567265.91</v>
      </c>
      <c r="H9" s="14">
        <f t="shared" ref="H9:H17" si="0">C9+E9-F9</f>
        <v>2042033.0099999998</v>
      </c>
      <c r="I9" s="15">
        <f t="shared" ref="I9:I17" si="1">D9+E9-G9</f>
        <v>152757.04000000015</v>
      </c>
      <c r="J9" s="19"/>
      <c r="K9" s="19"/>
      <c r="L9" s="20"/>
      <c r="M9">
        <v>152756.93</v>
      </c>
    </row>
    <row r="10" spans="1:14" hidden="1" x14ac:dyDescent="0.3">
      <c r="A10" s="162" t="s">
        <v>16</v>
      </c>
      <c r="B10" s="163"/>
      <c r="C10" s="21">
        <v>37599.68</v>
      </c>
      <c r="D10" s="22">
        <v>3025.25</v>
      </c>
      <c r="E10" s="23">
        <v>10556.52</v>
      </c>
      <c r="F10" s="24"/>
      <c r="G10" s="25">
        <v>10556.52</v>
      </c>
      <c r="H10" s="26">
        <f t="shared" si="0"/>
        <v>48156.2</v>
      </c>
      <c r="I10" s="27">
        <f t="shared" si="1"/>
        <v>3025.25</v>
      </c>
      <c r="J10" s="19"/>
      <c r="K10" s="19"/>
      <c r="N10" s="28"/>
    </row>
    <row r="11" spans="1:14" hidden="1" x14ac:dyDescent="0.3">
      <c r="A11" s="162" t="s">
        <v>17</v>
      </c>
      <c r="B11" s="163"/>
      <c r="C11" s="21">
        <v>64580.78</v>
      </c>
      <c r="D11" s="22">
        <v>4485.45</v>
      </c>
      <c r="E11" s="23">
        <f>25980.6-4485.45</f>
        <v>21495.149999999998</v>
      </c>
      <c r="F11" s="24"/>
      <c r="G11" s="25">
        <v>25980.6</v>
      </c>
      <c r="H11" s="26">
        <f t="shared" si="0"/>
        <v>86075.93</v>
      </c>
      <c r="I11" s="27">
        <f t="shared" si="1"/>
        <v>0</v>
      </c>
      <c r="J11" s="19" t="s">
        <v>18</v>
      </c>
      <c r="K11" s="19"/>
    </row>
    <row r="12" spans="1:14" hidden="1" x14ac:dyDescent="0.3">
      <c r="A12" s="162" t="s">
        <v>19</v>
      </c>
      <c r="B12" s="163"/>
      <c r="C12" s="21">
        <v>13964.32</v>
      </c>
      <c r="D12" s="22">
        <v>13964.32</v>
      </c>
      <c r="E12" s="23">
        <v>0</v>
      </c>
      <c r="F12" s="24"/>
      <c r="G12" s="25">
        <v>0</v>
      </c>
      <c r="H12" s="26">
        <f t="shared" si="0"/>
        <v>13964.32</v>
      </c>
      <c r="I12" s="27">
        <f t="shared" si="1"/>
        <v>13964.32</v>
      </c>
      <c r="J12" s="19"/>
      <c r="K12" s="19"/>
    </row>
    <row r="13" spans="1:14" hidden="1" x14ac:dyDescent="0.3">
      <c r="A13" s="162" t="s">
        <v>20</v>
      </c>
      <c r="B13" s="163"/>
      <c r="C13" s="29">
        <v>6106.76</v>
      </c>
      <c r="D13" s="30">
        <v>-640.21999999999935</v>
      </c>
      <c r="E13" s="31">
        <v>0</v>
      </c>
      <c r="F13" s="32"/>
      <c r="G13" s="33">
        <v>0</v>
      </c>
      <c r="H13" s="26">
        <f t="shared" si="0"/>
        <v>6106.76</v>
      </c>
      <c r="I13" s="27">
        <f t="shared" si="1"/>
        <v>-640.21999999999935</v>
      </c>
      <c r="J13" s="19"/>
      <c r="K13" s="19"/>
    </row>
    <row r="14" spans="1:14" hidden="1" x14ac:dyDescent="0.3">
      <c r="A14" s="162" t="s">
        <v>21</v>
      </c>
      <c r="B14" s="163"/>
      <c r="C14" s="26">
        <v>8706.5</v>
      </c>
      <c r="D14" s="27">
        <v>-153.36000000000058</v>
      </c>
      <c r="E14" s="34">
        <v>8872.44</v>
      </c>
      <c r="F14" s="35"/>
      <c r="G14" s="36">
        <v>15295.97</v>
      </c>
      <c r="H14" s="26">
        <f t="shared" si="0"/>
        <v>17578.940000000002</v>
      </c>
      <c r="I14" s="27">
        <f t="shared" si="1"/>
        <v>-6576.8899999999994</v>
      </c>
      <c r="J14" s="19"/>
      <c r="K14" s="19"/>
    </row>
    <row r="15" spans="1:14" hidden="1" x14ac:dyDescent="0.3">
      <c r="A15" s="162" t="s">
        <v>22</v>
      </c>
      <c r="B15" s="163"/>
      <c r="C15" s="26">
        <v>16210.54</v>
      </c>
      <c r="D15" s="27">
        <v>5026.5599999999995</v>
      </c>
      <c r="E15" s="34">
        <v>6572.16</v>
      </c>
      <c r="F15" s="35"/>
      <c r="G15" s="36">
        <v>0</v>
      </c>
      <c r="H15" s="29">
        <f t="shared" si="0"/>
        <v>22782.7</v>
      </c>
      <c r="I15" s="30">
        <f t="shared" si="1"/>
        <v>11598.72</v>
      </c>
      <c r="J15" s="19"/>
      <c r="K15" s="19"/>
    </row>
    <row r="16" spans="1:14" hidden="1" x14ac:dyDescent="0.3">
      <c r="A16" s="201" t="s">
        <v>23</v>
      </c>
      <c r="B16" s="202"/>
      <c r="C16" s="26">
        <v>48193.05</v>
      </c>
      <c r="D16" s="27">
        <v>0</v>
      </c>
      <c r="E16" s="34">
        <v>19387.86</v>
      </c>
      <c r="F16" s="35"/>
      <c r="G16" s="36">
        <v>19387.86</v>
      </c>
      <c r="H16" s="29">
        <f t="shared" si="0"/>
        <v>67580.91</v>
      </c>
      <c r="I16" s="30">
        <f t="shared" si="1"/>
        <v>0</v>
      </c>
      <c r="J16" s="19"/>
      <c r="K16" s="19"/>
    </row>
    <row r="17" spans="1:14" ht="15" hidden="1" thickBot="1" x14ac:dyDescent="0.35">
      <c r="A17" s="203" t="s">
        <v>24</v>
      </c>
      <c r="B17" s="204"/>
      <c r="C17" s="37">
        <v>4934.43</v>
      </c>
      <c r="D17" s="38">
        <v>0</v>
      </c>
      <c r="E17" s="39">
        <v>0</v>
      </c>
      <c r="F17" s="40"/>
      <c r="G17" s="41">
        <v>0</v>
      </c>
      <c r="H17" s="42">
        <f t="shared" si="0"/>
        <v>4934.43</v>
      </c>
      <c r="I17" s="43">
        <f t="shared" si="1"/>
        <v>0</v>
      </c>
      <c r="J17" s="19"/>
      <c r="K17" s="19"/>
    </row>
    <row r="18" spans="1:14" ht="15" thickBot="1" x14ac:dyDescent="0.35">
      <c r="A18" s="190"/>
      <c r="B18" s="191"/>
      <c r="C18" s="44"/>
      <c r="D18" s="45"/>
      <c r="E18" s="44"/>
      <c r="F18" s="44"/>
      <c r="G18" s="44"/>
      <c r="H18" s="44"/>
      <c r="I18" s="45"/>
      <c r="J18" s="19"/>
      <c r="K18" s="19"/>
    </row>
    <row r="19" spans="1:14" ht="15" thickBot="1" x14ac:dyDescent="0.35">
      <c r="A19" s="192" t="s">
        <v>25</v>
      </c>
      <c r="B19" s="193"/>
      <c r="C19" s="9">
        <v>5858.7660000000033</v>
      </c>
      <c r="D19" s="10">
        <v>93622.790000000037</v>
      </c>
      <c r="E19" s="9">
        <f>SUM(E20:E28)+E30</f>
        <v>286027.91000000003</v>
      </c>
      <c r="F19" s="9">
        <v>73409</v>
      </c>
      <c r="G19" s="11">
        <f>SUM(G20:G28)+G30</f>
        <v>285216.16000000003</v>
      </c>
      <c r="H19" s="46">
        <f>C19+E19-F19</f>
        <v>218477.67600000004</v>
      </c>
      <c r="I19" s="10">
        <f>SUM(I20:I28)</f>
        <v>94434.540000000008</v>
      </c>
      <c r="J19" s="13">
        <f>H19-I19</f>
        <v>124043.13600000003</v>
      </c>
      <c r="K19" s="13">
        <f>J19+L19</f>
        <v>-3.9999999717110768E-3</v>
      </c>
      <c r="L19">
        <v>-124043.14</v>
      </c>
    </row>
    <row r="20" spans="1:14" hidden="1" x14ac:dyDescent="0.3">
      <c r="A20" s="173" t="s">
        <v>15</v>
      </c>
      <c r="B20" s="194"/>
      <c r="C20" s="14">
        <v>971043.14</v>
      </c>
      <c r="D20" s="15">
        <v>79894.460000000021</v>
      </c>
      <c r="E20" s="14">
        <v>249870.24</v>
      </c>
      <c r="F20" s="17"/>
      <c r="G20" s="15">
        <v>250236.51</v>
      </c>
      <c r="H20" s="16">
        <f t="shared" ref="H20:H28" si="2">C20+E20-F20</f>
        <v>1220913.3799999999</v>
      </c>
      <c r="I20" s="15">
        <f t="shared" ref="I20:I28" si="3">D20+E20-G20</f>
        <v>79528.19</v>
      </c>
      <c r="J20" s="19"/>
      <c r="K20" s="19"/>
      <c r="M20">
        <v>79528.19</v>
      </c>
    </row>
    <row r="21" spans="1:14" hidden="1" x14ac:dyDescent="0.3">
      <c r="A21" s="162" t="s">
        <v>16</v>
      </c>
      <c r="B21" s="195"/>
      <c r="C21" s="21">
        <v>26864.850000000002</v>
      </c>
      <c r="D21" s="22">
        <v>2723.3500000000004</v>
      </c>
      <c r="E21" s="21">
        <v>4502.6400000000003</v>
      </c>
      <c r="F21" s="24"/>
      <c r="G21" s="22">
        <v>4502.6400000000003</v>
      </c>
      <c r="H21" s="34">
        <f t="shared" si="2"/>
        <v>31367.49</v>
      </c>
      <c r="I21" s="27">
        <f t="shared" si="3"/>
        <v>2723.3500000000004</v>
      </c>
      <c r="J21" s="19"/>
      <c r="K21" s="19"/>
      <c r="N21" s="28"/>
    </row>
    <row r="22" spans="1:14" hidden="1" x14ac:dyDescent="0.3">
      <c r="A22" s="162" t="s">
        <v>17</v>
      </c>
      <c r="B22" s="195"/>
      <c r="C22" s="21">
        <v>43064.43</v>
      </c>
      <c r="D22" s="22">
        <v>0</v>
      </c>
      <c r="E22" s="21">
        <v>11081.4</v>
      </c>
      <c r="F22" s="24"/>
      <c r="G22" s="22">
        <v>11081.4</v>
      </c>
      <c r="H22" s="34">
        <f t="shared" si="2"/>
        <v>54145.83</v>
      </c>
      <c r="I22" s="27">
        <f t="shared" si="3"/>
        <v>0</v>
      </c>
      <c r="J22" s="19"/>
      <c r="K22" s="19"/>
    </row>
    <row r="23" spans="1:14" hidden="1" x14ac:dyDescent="0.3">
      <c r="A23" s="162" t="s">
        <v>19</v>
      </c>
      <c r="B23" s="195"/>
      <c r="C23" s="21">
        <v>7225</v>
      </c>
      <c r="D23" s="22">
        <v>7225</v>
      </c>
      <c r="E23" s="21">
        <v>0</v>
      </c>
      <c r="F23" s="24"/>
      <c r="G23" s="22"/>
      <c r="H23" s="34">
        <f t="shared" si="2"/>
        <v>7225</v>
      </c>
      <c r="I23" s="27">
        <f t="shared" si="3"/>
        <v>7225</v>
      </c>
      <c r="J23" s="19"/>
      <c r="K23" s="19"/>
    </row>
    <row r="24" spans="1:14" hidden="1" x14ac:dyDescent="0.3">
      <c r="A24" s="184" t="s">
        <v>26</v>
      </c>
      <c r="B24" s="185"/>
      <c r="C24" s="26">
        <v>4643.1400000000003</v>
      </c>
      <c r="D24" s="27">
        <v>-685.14999999999964</v>
      </c>
      <c r="E24" s="26">
        <v>0</v>
      </c>
      <c r="F24" s="35"/>
      <c r="G24" s="27"/>
      <c r="H24" s="34">
        <f t="shared" si="2"/>
        <v>4643.1400000000003</v>
      </c>
      <c r="I24" s="27">
        <f t="shared" si="3"/>
        <v>-685.14999999999964</v>
      </c>
      <c r="J24" s="19"/>
      <c r="K24" s="19"/>
    </row>
    <row r="25" spans="1:14" hidden="1" x14ac:dyDescent="0.3">
      <c r="A25" s="184" t="s">
        <v>21</v>
      </c>
      <c r="B25" s="185"/>
      <c r="C25" s="26">
        <v>6724.5199999999995</v>
      </c>
      <c r="D25" s="27">
        <v>1006.5699999999997</v>
      </c>
      <c r="E25" s="26">
        <v>3784.32</v>
      </c>
      <c r="F25" s="35"/>
      <c r="G25" s="27">
        <v>5409.5</v>
      </c>
      <c r="H25" s="34">
        <f t="shared" si="2"/>
        <v>10508.84</v>
      </c>
      <c r="I25" s="27">
        <f t="shared" si="3"/>
        <v>-618.61000000000058</v>
      </c>
      <c r="J25" s="19"/>
      <c r="K25" s="19"/>
    </row>
    <row r="26" spans="1:14" hidden="1" x14ac:dyDescent="0.3">
      <c r="A26" s="184" t="s">
        <v>22</v>
      </c>
      <c r="B26" s="185"/>
      <c r="C26" s="26">
        <v>10844.8</v>
      </c>
      <c r="D26" s="27">
        <v>3458.56</v>
      </c>
      <c r="E26" s="26">
        <v>2803.2</v>
      </c>
      <c r="F26" s="35"/>
      <c r="G26" s="27">
        <v>0</v>
      </c>
      <c r="H26" s="31">
        <f t="shared" si="2"/>
        <v>13648</v>
      </c>
      <c r="I26" s="30">
        <f t="shared" si="3"/>
        <v>6261.76</v>
      </c>
      <c r="J26" s="19"/>
      <c r="K26" s="19"/>
    </row>
    <row r="27" spans="1:14" hidden="1" x14ac:dyDescent="0.3">
      <c r="A27" s="184" t="s">
        <v>23</v>
      </c>
      <c r="B27" s="185"/>
      <c r="C27" s="26">
        <v>25531.34</v>
      </c>
      <c r="D27" s="27">
        <v>0</v>
      </c>
      <c r="E27" s="26">
        <v>8269.44</v>
      </c>
      <c r="F27" s="35"/>
      <c r="G27" s="27">
        <v>8269.44</v>
      </c>
      <c r="H27" s="31">
        <f t="shared" si="2"/>
        <v>33800.78</v>
      </c>
      <c r="I27" s="30">
        <f t="shared" si="3"/>
        <v>0</v>
      </c>
      <c r="J27" s="19"/>
      <c r="K27" s="19"/>
    </row>
    <row r="28" spans="1:14" ht="15" hidden="1" thickBot="1" x14ac:dyDescent="0.35">
      <c r="A28" s="186" t="s">
        <v>24</v>
      </c>
      <c r="B28" s="187"/>
      <c r="C28" s="42">
        <v>1918.05</v>
      </c>
      <c r="D28" s="43">
        <v>0</v>
      </c>
      <c r="E28" s="42">
        <v>0</v>
      </c>
      <c r="F28" s="47"/>
      <c r="G28" s="43">
        <v>0</v>
      </c>
      <c r="H28" s="48">
        <f t="shared" si="2"/>
        <v>1918.05</v>
      </c>
      <c r="I28" s="43">
        <f t="shared" si="3"/>
        <v>0</v>
      </c>
      <c r="J28" s="19"/>
      <c r="K28" s="19"/>
    </row>
    <row r="29" spans="1:14" hidden="1" x14ac:dyDescent="0.3">
      <c r="A29" s="198"/>
      <c r="B29" s="199"/>
      <c r="C29" s="49"/>
      <c r="D29" s="50"/>
      <c r="E29" s="49"/>
      <c r="F29" s="51"/>
      <c r="G29" s="52"/>
      <c r="H29" s="49"/>
      <c r="I29" s="50"/>
      <c r="J29" s="19"/>
      <c r="K29" s="19"/>
    </row>
    <row r="30" spans="1:14" x14ac:dyDescent="0.3">
      <c r="A30" s="200" t="s">
        <v>27</v>
      </c>
      <c r="B30" s="200"/>
      <c r="C30" s="53"/>
      <c r="D30" s="53"/>
      <c r="E30" s="54">
        <v>5716.67</v>
      </c>
      <c r="F30" s="54"/>
      <c r="G30" s="54">
        <v>5716.67</v>
      </c>
      <c r="H30" s="53"/>
      <c r="I30" s="53"/>
      <c r="J30" s="19"/>
      <c r="K30" s="19"/>
    </row>
    <row r="31" spans="1:14" ht="15" thickBot="1" x14ac:dyDescent="0.35">
      <c r="A31" s="55"/>
      <c r="B31" s="56"/>
      <c r="C31" s="57"/>
      <c r="D31" s="58"/>
      <c r="E31" s="44"/>
      <c r="F31" s="44"/>
      <c r="G31" s="44"/>
      <c r="H31" s="57"/>
      <c r="I31" s="58"/>
      <c r="J31" s="19"/>
      <c r="K31" s="19"/>
    </row>
    <row r="32" spans="1:14" ht="15" thickBot="1" x14ac:dyDescent="0.35">
      <c r="A32" s="192" t="s">
        <v>28</v>
      </c>
      <c r="B32" s="193"/>
      <c r="C32" s="9">
        <v>-148.30999999998312</v>
      </c>
      <c r="D32" s="10">
        <v>32684.380000000005</v>
      </c>
      <c r="E32" s="9">
        <f>SUM(E33:E41)</f>
        <v>132475.86000000002</v>
      </c>
      <c r="F32" s="9">
        <v>132475.85999999999</v>
      </c>
      <c r="G32" s="9">
        <f>SUM(G33:G41)</f>
        <v>128158.52</v>
      </c>
      <c r="H32" s="9">
        <f t="shared" ref="H32:H41" si="4">C32+E32-F32</f>
        <v>-148.30999999993946</v>
      </c>
      <c r="I32" s="10">
        <f t="shared" ref="I32:I41" si="5">D32+E32-G32</f>
        <v>37001.720000000016</v>
      </c>
      <c r="J32" s="13">
        <f>H32-I32</f>
        <v>-37150.029999999955</v>
      </c>
      <c r="K32" s="19"/>
      <c r="L32">
        <v>37150.03</v>
      </c>
    </row>
    <row r="33" spans="1:14" hidden="1" x14ac:dyDescent="0.3">
      <c r="A33" s="173" t="s">
        <v>15</v>
      </c>
      <c r="B33" s="194"/>
      <c r="C33" s="14">
        <v>307497.31999999995</v>
      </c>
      <c r="D33" s="15">
        <v>27846.799999999988</v>
      </c>
      <c r="E33" s="14">
        <v>118089.36</v>
      </c>
      <c r="F33" s="17"/>
      <c r="G33" s="15">
        <v>114513.62</v>
      </c>
      <c r="H33" s="16">
        <f t="shared" si="4"/>
        <v>425586.67999999993</v>
      </c>
      <c r="I33" s="15">
        <f t="shared" si="5"/>
        <v>31422.539999999979</v>
      </c>
      <c r="J33" s="19"/>
      <c r="K33" s="19"/>
      <c r="M33">
        <v>31422.54</v>
      </c>
    </row>
    <row r="34" spans="1:14" hidden="1" x14ac:dyDescent="0.3">
      <c r="A34" s="162" t="s">
        <v>16</v>
      </c>
      <c r="B34" s="195"/>
      <c r="C34" s="21">
        <v>7677.82</v>
      </c>
      <c r="D34" s="22">
        <v>612.42000000000007</v>
      </c>
      <c r="E34" s="21">
        <v>2127.96</v>
      </c>
      <c r="F34" s="24"/>
      <c r="G34" s="22">
        <v>2127.96</v>
      </c>
      <c r="H34" s="34">
        <f t="shared" si="4"/>
        <v>9805.7799999999988</v>
      </c>
      <c r="I34" s="27">
        <f t="shared" si="5"/>
        <v>612.42000000000007</v>
      </c>
      <c r="J34" s="19"/>
      <c r="K34" s="19"/>
      <c r="N34" s="28"/>
    </row>
    <row r="35" spans="1:14" hidden="1" x14ac:dyDescent="0.3">
      <c r="A35" s="162" t="s">
        <v>17</v>
      </c>
      <c r="B35" s="195"/>
      <c r="C35" s="21">
        <v>13288.920000000002</v>
      </c>
      <c r="D35" s="22">
        <v>0</v>
      </c>
      <c r="E35" s="21">
        <v>5237.1000000000004</v>
      </c>
      <c r="F35" s="24"/>
      <c r="G35" s="22">
        <v>5237.1000000000004</v>
      </c>
      <c r="H35" s="34">
        <f t="shared" si="4"/>
        <v>18526.020000000004</v>
      </c>
      <c r="I35" s="27">
        <f t="shared" si="5"/>
        <v>0</v>
      </c>
      <c r="J35" s="19"/>
      <c r="K35" s="19"/>
    </row>
    <row r="36" spans="1:14" hidden="1" x14ac:dyDescent="0.3">
      <c r="A36" s="162" t="s">
        <v>19</v>
      </c>
      <c r="B36" s="195"/>
      <c r="C36" s="21">
        <v>3054.8999999999996</v>
      </c>
      <c r="D36" s="22">
        <v>3054.8999999999996</v>
      </c>
      <c r="E36" s="21">
        <v>0</v>
      </c>
      <c r="F36" s="24"/>
      <c r="G36" s="22"/>
      <c r="H36" s="34">
        <f t="shared" si="4"/>
        <v>3054.8999999999996</v>
      </c>
      <c r="I36" s="27">
        <f t="shared" si="5"/>
        <v>3054.8999999999996</v>
      </c>
      <c r="J36" s="19"/>
      <c r="K36" s="19"/>
    </row>
    <row r="37" spans="1:14" hidden="1" x14ac:dyDescent="0.3">
      <c r="A37" s="184" t="s">
        <v>26</v>
      </c>
      <c r="B37" s="185"/>
      <c r="C37" s="26">
        <v>1231.2</v>
      </c>
      <c r="D37" s="27">
        <v>-129.59999999999991</v>
      </c>
      <c r="E37" s="26">
        <v>0</v>
      </c>
      <c r="F37" s="35"/>
      <c r="G37" s="27"/>
      <c r="H37" s="34">
        <f t="shared" si="4"/>
        <v>1231.2</v>
      </c>
      <c r="I37" s="27">
        <f t="shared" si="5"/>
        <v>-129.59999999999991</v>
      </c>
      <c r="J37" s="19"/>
      <c r="K37" s="19"/>
    </row>
    <row r="38" spans="1:14" hidden="1" x14ac:dyDescent="0.3">
      <c r="A38" s="184" t="s">
        <v>21</v>
      </c>
      <c r="B38" s="185"/>
      <c r="C38" s="26">
        <v>1632.96</v>
      </c>
      <c r="D38" s="27">
        <v>142.55999999999995</v>
      </c>
      <c r="E38" s="26">
        <v>1788.48</v>
      </c>
      <c r="F38" s="35"/>
      <c r="G38" s="27">
        <v>2371.6799999999998</v>
      </c>
      <c r="H38" s="34">
        <f t="shared" si="4"/>
        <v>3421.44</v>
      </c>
      <c r="I38" s="27">
        <f t="shared" si="5"/>
        <v>-440.63999999999987</v>
      </c>
      <c r="J38" s="19"/>
      <c r="K38" s="19"/>
    </row>
    <row r="39" spans="1:14" hidden="1" x14ac:dyDescent="0.3">
      <c r="A39" s="184" t="s">
        <v>22</v>
      </c>
      <c r="B39" s="185"/>
      <c r="C39" s="26">
        <v>3333.12</v>
      </c>
      <c r="D39" s="27">
        <v>1017.5999999999999</v>
      </c>
      <c r="E39" s="26">
        <v>1324.8</v>
      </c>
      <c r="F39" s="35"/>
      <c r="G39" s="27">
        <v>0</v>
      </c>
      <c r="H39" s="34">
        <f t="shared" si="4"/>
        <v>4657.92</v>
      </c>
      <c r="I39" s="27">
        <f t="shared" si="5"/>
        <v>2342.3999999999996</v>
      </c>
      <c r="J39" s="19"/>
      <c r="K39" s="19"/>
    </row>
    <row r="40" spans="1:14" hidden="1" x14ac:dyDescent="0.3">
      <c r="A40" s="184" t="s">
        <v>23</v>
      </c>
      <c r="B40" s="185"/>
      <c r="C40" s="26">
        <v>9915.52</v>
      </c>
      <c r="D40" s="27">
        <v>0</v>
      </c>
      <c r="E40" s="26">
        <v>3908.16</v>
      </c>
      <c r="F40" s="35"/>
      <c r="G40" s="27">
        <v>3908.16</v>
      </c>
      <c r="H40" s="34">
        <f t="shared" si="4"/>
        <v>13823.68</v>
      </c>
      <c r="I40" s="27">
        <f t="shared" si="5"/>
        <v>0</v>
      </c>
      <c r="J40" s="19"/>
      <c r="K40" s="19"/>
    </row>
    <row r="41" spans="1:14" ht="15" hidden="1" thickBot="1" x14ac:dyDescent="0.35">
      <c r="A41" s="186" t="s">
        <v>24</v>
      </c>
      <c r="B41" s="187"/>
      <c r="C41" s="42">
        <v>1110.45</v>
      </c>
      <c r="D41" s="43">
        <v>0</v>
      </c>
      <c r="E41" s="42"/>
      <c r="F41" s="47"/>
      <c r="G41" s="43"/>
      <c r="H41" s="48">
        <f t="shared" si="4"/>
        <v>1110.45</v>
      </c>
      <c r="I41" s="43">
        <f t="shared" si="5"/>
        <v>0</v>
      </c>
      <c r="J41" s="19"/>
      <c r="K41" s="19"/>
    </row>
    <row r="42" spans="1:14" ht="15" thickBot="1" x14ac:dyDescent="0.35">
      <c r="A42" s="190"/>
      <c r="B42" s="191"/>
      <c r="C42" s="44"/>
      <c r="D42" s="45"/>
      <c r="E42" s="44"/>
      <c r="F42" s="44"/>
      <c r="G42" s="44"/>
      <c r="H42" s="44"/>
      <c r="I42" s="45"/>
      <c r="J42" s="19"/>
      <c r="K42" s="19"/>
    </row>
    <row r="43" spans="1:14" ht="15" thickBot="1" x14ac:dyDescent="0.35">
      <c r="A43" s="192" t="s">
        <v>29</v>
      </c>
      <c r="B43" s="193"/>
      <c r="C43" s="59">
        <v>0.17999999996754923</v>
      </c>
      <c r="D43" s="60">
        <v>2458.9500000000007</v>
      </c>
      <c r="E43" s="9">
        <f>SUM(E44:E52)</f>
        <v>0</v>
      </c>
      <c r="F43" s="9">
        <v>0</v>
      </c>
      <c r="G43" s="9">
        <f>SUM(G44:G52)</f>
        <v>333.27</v>
      </c>
      <c r="H43" s="59">
        <f t="shared" ref="H43:H52" si="6">C43+E43-F43</f>
        <v>0.17999999996754923</v>
      </c>
      <c r="I43" s="60">
        <f t="shared" ref="I43:I52" si="7">D43+E43-G43</f>
        <v>2125.6800000000007</v>
      </c>
      <c r="J43" s="13">
        <f>H43-I43</f>
        <v>-2125.5000000000332</v>
      </c>
      <c r="K43" s="13">
        <f>J43+L43</f>
        <v>4857.0899999999674</v>
      </c>
      <c r="L43">
        <v>6982.59</v>
      </c>
    </row>
    <row r="44" spans="1:14" hidden="1" x14ac:dyDescent="0.3">
      <c r="A44" s="173" t="s">
        <v>15</v>
      </c>
      <c r="B44" s="194"/>
      <c r="C44" s="61">
        <v>44155.659999999996</v>
      </c>
      <c r="D44" s="62">
        <v>2261.7299999999996</v>
      </c>
      <c r="E44" s="14">
        <v>0</v>
      </c>
      <c r="F44" s="17"/>
      <c r="G44" s="15">
        <v>333.27</v>
      </c>
      <c r="H44" s="61">
        <f t="shared" si="6"/>
        <v>44155.659999999996</v>
      </c>
      <c r="I44" s="62">
        <f t="shared" si="7"/>
        <v>1928.4599999999996</v>
      </c>
      <c r="J44" s="19"/>
      <c r="K44" s="19"/>
      <c r="M44">
        <v>1928.46</v>
      </c>
    </row>
    <row r="45" spans="1:14" hidden="1" x14ac:dyDescent="0.3">
      <c r="A45" s="162" t="s">
        <v>16</v>
      </c>
      <c r="B45" s="195"/>
      <c r="C45" s="63">
        <v>513.16999999999996</v>
      </c>
      <c r="D45" s="64">
        <v>22.120000000000005</v>
      </c>
      <c r="E45" s="21">
        <v>0</v>
      </c>
      <c r="F45" s="24"/>
      <c r="G45" s="22"/>
      <c r="H45" s="63">
        <f t="shared" si="6"/>
        <v>513.16999999999996</v>
      </c>
      <c r="I45" s="65">
        <f t="shared" si="7"/>
        <v>22.120000000000005</v>
      </c>
      <c r="J45" s="19"/>
      <c r="K45" s="19"/>
      <c r="N45" s="66"/>
    </row>
    <row r="46" spans="1:14" hidden="1" x14ac:dyDescent="0.3">
      <c r="A46" s="162" t="s">
        <v>17</v>
      </c>
      <c r="B46" s="195"/>
      <c r="C46" s="63">
        <v>814.8</v>
      </c>
      <c r="D46" s="64">
        <v>0</v>
      </c>
      <c r="E46" s="21">
        <v>0</v>
      </c>
      <c r="F46" s="24"/>
      <c r="G46" s="22"/>
      <c r="H46" s="63">
        <f t="shared" si="6"/>
        <v>814.8</v>
      </c>
      <c r="I46" s="65">
        <f t="shared" si="7"/>
        <v>0</v>
      </c>
      <c r="J46" s="19"/>
      <c r="K46" s="19"/>
    </row>
    <row r="47" spans="1:14" hidden="1" x14ac:dyDescent="0.3">
      <c r="A47" s="162" t="s">
        <v>19</v>
      </c>
      <c r="B47" s="195"/>
      <c r="C47" s="63">
        <v>160.38</v>
      </c>
      <c r="D47" s="64">
        <v>160.38</v>
      </c>
      <c r="E47" s="21">
        <v>0</v>
      </c>
      <c r="F47" s="24"/>
      <c r="G47" s="22"/>
      <c r="H47" s="63">
        <f t="shared" si="6"/>
        <v>160.38</v>
      </c>
      <c r="I47" s="65">
        <f t="shared" si="7"/>
        <v>160.38</v>
      </c>
      <c r="J47" s="19"/>
      <c r="K47" s="19"/>
    </row>
    <row r="48" spans="1:14" hidden="1" x14ac:dyDescent="0.3">
      <c r="A48" s="184" t="s">
        <v>26</v>
      </c>
      <c r="B48" s="185"/>
      <c r="C48" s="26">
        <v>99.4</v>
      </c>
      <c r="D48" s="27">
        <v>-9.9399999999999977</v>
      </c>
      <c r="E48" s="26">
        <v>0</v>
      </c>
      <c r="F48" s="35"/>
      <c r="G48" s="27"/>
      <c r="H48" s="63">
        <f t="shared" si="6"/>
        <v>99.4</v>
      </c>
      <c r="I48" s="65">
        <f t="shared" si="7"/>
        <v>-9.9399999999999977</v>
      </c>
      <c r="J48" s="19"/>
      <c r="K48" s="19"/>
    </row>
    <row r="49" spans="1:14" hidden="1" x14ac:dyDescent="0.3">
      <c r="A49" s="184" t="s">
        <v>21</v>
      </c>
      <c r="B49" s="185"/>
      <c r="C49" s="26">
        <v>49.699999999999996</v>
      </c>
      <c r="D49" s="27">
        <v>9.9399999999999977</v>
      </c>
      <c r="E49" s="26">
        <v>0</v>
      </c>
      <c r="F49" s="35"/>
      <c r="G49" s="27"/>
      <c r="H49" s="63">
        <f t="shared" si="6"/>
        <v>49.699999999999996</v>
      </c>
      <c r="I49" s="65">
        <f t="shared" si="7"/>
        <v>9.9399999999999977</v>
      </c>
      <c r="J49" s="19"/>
      <c r="K49" s="19"/>
    </row>
    <row r="50" spans="1:14" hidden="1" x14ac:dyDescent="0.3">
      <c r="A50" s="184" t="s">
        <v>22</v>
      </c>
      <c r="B50" s="185"/>
      <c r="C50" s="26">
        <v>203.84</v>
      </c>
      <c r="D50" s="27">
        <v>14.720000000000013</v>
      </c>
      <c r="E50" s="26">
        <v>0</v>
      </c>
      <c r="F50" s="35"/>
      <c r="G50" s="27"/>
      <c r="H50" s="67">
        <f t="shared" si="6"/>
        <v>203.84</v>
      </c>
      <c r="I50" s="68">
        <f t="shared" si="7"/>
        <v>14.720000000000013</v>
      </c>
      <c r="J50" s="19"/>
      <c r="K50" s="19"/>
    </row>
    <row r="51" spans="1:14" hidden="1" x14ac:dyDescent="0.3">
      <c r="A51" s="184" t="s">
        <v>23</v>
      </c>
      <c r="B51" s="185"/>
      <c r="C51" s="26">
        <v>608.36</v>
      </c>
      <c r="D51" s="27">
        <v>0</v>
      </c>
      <c r="E51" s="26">
        <v>0</v>
      </c>
      <c r="F51" s="35"/>
      <c r="G51" s="27"/>
      <c r="H51" s="67">
        <f t="shared" si="6"/>
        <v>608.36</v>
      </c>
      <c r="I51" s="68">
        <f t="shared" si="7"/>
        <v>0</v>
      </c>
      <c r="J51" s="19"/>
      <c r="K51" s="19"/>
    </row>
    <row r="52" spans="1:14" ht="15" hidden="1" thickBot="1" x14ac:dyDescent="0.35">
      <c r="A52" s="186" t="s">
        <v>24</v>
      </c>
      <c r="B52" s="187"/>
      <c r="C52" s="69">
        <v>92.88</v>
      </c>
      <c r="D52" s="70">
        <v>0</v>
      </c>
      <c r="E52" s="42">
        <v>0</v>
      </c>
      <c r="F52" s="47"/>
      <c r="G52" s="43"/>
      <c r="H52" s="69">
        <f t="shared" si="6"/>
        <v>92.88</v>
      </c>
      <c r="I52" s="70">
        <f t="shared" si="7"/>
        <v>0</v>
      </c>
      <c r="J52" s="19"/>
      <c r="K52" s="19"/>
    </row>
    <row r="53" spans="1:14" ht="15" thickBot="1" x14ac:dyDescent="0.35">
      <c r="A53" s="190"/>
      <c r="B53" s="191"/>
      <c r="C53" s="71"/>
      <c r="D53" s="72"/>
      <c r="E53" s="44"/>
      <c r="F53" s="44"/>
      <c r="G53" s="44"/>
      <c r="H53" s="71"/>
      <c r="I53" s="72"/>
      <c r="J53" s="19"/>
      <c r="K53" s="19"/>
    </row>
    <row r="54" spans="1:14" ht="15" thickBot="1" x14ac:dyDescent="0.35">
      <c r="A54" s="196" t="s">
        <v>30</v>
      </c>
      <c r="B54" s="197"/>
      <c r="C54" s="59">
        <v>0.45999999995547114</v>
      </c>
      <c r="D54" s="60">
        <v>1802.6699999999996</v>
      </c>
      <c r="E54" s="9">
        <f>SUM(E55:E63)</f>
        <v>0</v>
      </c>
      <c r="F54" s="9">
        <v>0</v>
      </c>
      <c r="G54" s="9">
        <f>SUM(G55:G63)</f>
        <v>256.57</v>
      </c>
      <c r="H54" s="59">
        <f t="shared" ref="H54:H63" si="8">C54+E54-F54</f>
        <v>0.45999999995547114</v>
      </c>
      <c r="I54" s="60">
        <f t="shared" ref="I54:I63" si="9">D54+E54-G54</f>
        <v>1546.0999999999997</v>
      </c>
      <c r="J54" s="13">
        <f>H54-I54</f>
        <v>-1545.6400000000442</v>
      </c>
      <c r="K54" s="13">
        <f>J54+L54</f>
        <v>2558.8299999999563</v>
      </c>
      <c r="L54">
        <v>4104.47</v>
      </c>
    </row>
    <row r="55" spans="1:14" hidden="1" x14ac:dyDescent="0.3">
      <c r="A55" s="173" t="s">
        <v>15</v>
      </c>
      <c r="B55" s="194"/>
      <c r="C55" s="61">
        <v>33259.370000000003</v>
      </c>
      <c r="D55" s="62">
        <v>1674.6399999999994</v>
      </c>
      <c r="E55" s="14">
        <v>0</v>
      </c>
      <c r="F55" s="17"/>
      <c r="G55" s="15">
        <v>256.57</v>
      </c>
      <c r="H55" s="73">
        <f t="shared" si="8"/>
        <v>33259.370000000003</v>
      </c>
      <c r="I55" s="62">
        <f t="shared" si="9"/>
        <v>1418.0699999999995</v>
      </c>
      <c r="J55" s="19"/>
      <c r="K55" s="19"/>
      <c r="M55">
        <v>1418.07</v>
      </c>
    </row>
    <row r="56" spans="1:14" hidden="1" x14ac:dyDescent="0.3">
      <c r="A56" s="162" t="s">
        <v>16</v>
      </c>
      <c r="B56" s="195"/>
      <c r="C56" s="63">
        <v>334.65</v>
      </c>
      <c r="D56" s="64">
        <v>14.430000000000007</v>
      </c>
      <c r="E56" s="26">
        <v>0</v>
      </c>
      <c r="F56" s="35"/>
      <c r="G56" s="27"/>
      <c r="H56" s="74">
        <f t="shared" si="8"/>
        <v>334.65</v>
      </c>
      <c r="I56" s="65">
        <f t="shared" si="9"/>
        <v>14.430000000000007</v>
      </c>
      <c r="J56" s="19"/>
      <c r="K56" s="19"/>
      <c r="N56" s="66"/>
    </row>
    <row r="57" spans="1:14" hidden="1" x14ac:dyDescent="0.3">
      <c r="A57" s="162" t="s">
        <v>17</v>
      </c>
      <c r="B57" s="195"/>
      <c r="C57" s="63">
        <v>531.43999999999994</v>
      </c>
      <c r="D57" s="64">
        <v>0</v>
      </c>
      <c r="E57" s="26">
        <v>0</v>
      </c>
      <c r="F57" s="35"/>
      <c r="G57" s="27"/>
      <c r="H57" s="74">
        <f t="shared" si="8"/>
        <v>531.43999999999994</v>
      </c>
      <c r="I57" s="65">
        <f t="shared" si="9"/>
        <v>0</v>
      </c>
      <c r="J57" s="19"/>
      <c r="K57" s="19"/>
    </row>
    <row r="58" spans="1:14" hidden="1" x14ac:dyDescent="0.3">
      <c r="A58" s="184" t="s">
        <v>19</v>
      </c>
      <c r="B58" s="185"/>
      <c r="C58" s="63">
        <v>104</v>
      </c>
      <c r="D58" s="65">
        <v>104</v>
      </c>
      <c r="E58" s="26">
        <v>0</v>
      </c>
      <c r="F58" s="35"/>
      <c r="G58" s="27"/>
      <c r="H58" s="74">
        <f t="shared" si="8"/>
        <v>104</v>
      </c>
      <c r="I58" s="65">
        <f t="shared" si="9"/>
        <v>104</v>
      </c>
      <c r="J58" s="19"/>
      <c r="K58" s="19"/>
    </row>
    <row r="59" spans="1:14" hidden="1" x14ac:dyDescent="0.3">
      <c r="A59" s="184" t="s">
        <v>26</v>
      </c>
      <c r="B59" s="185"/>
      <c r="C59" s="26">
        <v>64.8</v>
      </c>
      <c r="D59" s="27">
        <v>-6.480000000000004</v>
      </c>
      <c r="E59" s="26">
        <v>0</v>
      </c>
      <c r="F59" s="35"/>
      <c r="G59" s="27"/>
      <c r="H59" s="74">
        <f t="shared" si="8"/>
        <v>64.8</v>
      </c>
      <c r="I59" s="65">
        <f t="shared" si="9"/>
        <v>-6.480000000000004</v>
      </c>
      <c r="J59" s="19"/>
      <c r="K59" s="19"/>
    </row>
    <row r="60" spans="1:14" hidden="1" x14ac:dyDescent="0.3">
      <c r="A60" s="184" t="s">
        <v>21</v>
      </c>
      <c r="B60" s="185"/>
      <c r="C60" s="26">
        <v>32.400000000000006</v>
      </c>
      <c r="D60" s="27">
        <v>6.480000000000004</v>
      </c>
      <c r="E60" s="26">
        <v>0</v>
      </c>
      <c r="F60" s="35"/>
      <c r="G60" s="27"/>
      <c r="H60" s="74">
        <f t="shared" si="8"/>
        <v>32.400000000000006</v>
      </c>
      <c r="I60" s="65">
        <f t="shared" si="9"/>
        <v>6.480000000000004</v>
      </c>
      <c r="J60" s="19"/>
      <c r="K60" s="19"/>
    </row>
    <row r="61" spans="1:14" hidden="1" x14ac:dyDescent="0.3">
      <c r="A61" s="184" t="s">
        <v>22</v>
      </c>
      <c r="B61" s="185"/>
      <c r="C61" s="26">
        <v>132.79999999999998</v>
      </c>
      <c r="D61" s="27">
        <v>9.5999999999999961</v>
      </c>
      <c r="E61" s="26">
        <v>0</v>
      </c>
      <c r="F61" s="35"/>
      <c r="G61" s="27"/>
      <c r="H61" s="75">
        <f t="shared" si="8"/>
        <v>132.79999999999998</v>
      </c>
      <c r="I61" s="68">
        <f t="shared" si="9"/>
        <v>9.5999999999999961</v>
      </c>
      <c r="J61" s="19"/>
      <c r="K61" s="19"/>
    </row>
    <row r="62" spans="1:14" hidden="1" x14ac:dyDescent="0.3">
      <c r="A62" s="184" t="s">
        <v>23</v>
      </c>
      <c r="B62" s="185"/>
      <c r="C62" s="26">
        <v>397.55999999999995</v>
      </c>
      <c r="D62" s="27">
        <v>0</v>
      </c>
      <c r="E62" s="26">
        <v>0</v>
      </c>
      <c r="F62" s="35"/>
      <c r="G62" s="27"/>
      <c r="H62" s="75">
        <f t="shared" si="8"/>
        <v>397.55999999999995</v>
      </c>
      <c r="I62" s="68">
        <f t="shared" si="9"/>
        <v>0</v>
      </c>
      <c r="J62" s="19"/>
      <c r="K62" s="19"/>
    </row>
    <row r="63" spans="1:14" ht="15" hidden="1" thickBot="1" x14ac:dyDescent="0.35">
      <c r="A63" s="186" t="s">
        <v>24</v>
      </c>
      <c r="B63" s="187"/>
      <c r="C63" s="69">
        <v>60.57</v>
      </c>
      <c r="D63" s="70">
        <v>0</v>
      </c>
      <c r="E63" s="42">
        <v>0</v>
      </c>
      <c r="F63" s="47"/>
      <c r="G63" s="43"/>
      <c r="H63" s="76">
        <f t="shared" si="8"/>
        <v>60.57</v>
      </c>
      <c r="I63" s="70">
        <f t="shared" si="9"/>
        <v>0</v>
      </c>
      <c r="J63" s="19"/>
      <c r="K63" s="19"/>
    </row>
    <row r="64" spans="1:14" ht="15" thickBot="1" x14ac:dyDescent="0.35">
      <c r="A64" s="190"/>
      <c r="B64" s="191"/>
      <c r="C64" s="71"/>
      <c r="D64" s="72"/>
      <c r="E64" s="44"/>
      <c r="F64" s="44"/>
      <c r="G64" s="44"/>
      <c r="H64" s="71"/>
      <c r="I64" s="72"/>
      <c r="J64" s="19"/>
      <c r="K64" s="19"/>
    </row>
    <row r="65" spans="1:14" ht="15" thickBot="1" x14ac:dyDescent="0.35">
      <c r="A65" s="192" t="s">
        <v>31</v>
      </c>
      <c r="B65" s="193"/>
      <c r="C65" s="59">
        <v>-13.340000000041982</v>
      </c>
      <c r="D65" s="60">
        <v>5016.5199999999913</v>
      </c>
      <c r="E65" s="77">
        <f>SUM(E66:E74)</f>
        <v>10991.869999999999</v>
      </c>
      <c r="F65" s="77">
        <v>11073.87</v>
      </c>
      <c r="G65" s="77">
        <f>SUM(G66:G74)</f>
        <v>10525.509999999998</v>
      </c>
      <c r="H65" s="59">
        <f t="shared" ref="H65:H74" si="10">C65+E65-F65</f>
        <v>-95.340000000043801</v>
      </c>
      <c r="I65" s="60">
        <f t="shared" ref="I65:I74" si="11">D65+E65-G65</f>
        <v>5482.8799999999919</v>
      </c>
      <c r="J65" s="13">
        <f>H65-I65</f>
        <v>-5578.2200000000357</v>
      </c>
      <c r="K65" s="13">
        <f>J65+L65</f>
        <v>7290.6899999999641</v>
      </c>
      <c r="L65">
        <v>12868.91</v>
      </c>
    </row>
    <row r="66" spans="1:14" ht="15" hidden="1" thickBot="1" x14ac:dyDescent="0.35">
      <c r="A66" s="173" t="s">
        <v>15</v>
      </c>
      <c r="B66" s="194"/>
      <c r="C66" s="61">
        <v>66780.149999999994</v>
      </c>
      <c r="D66" s="62">
        <v>4285.6000000000004</v>
      </c>
      <c r="E66" s="14">
        <v>9887.57</v>
      </c>
      <c r="F66" s="17"/>
      <c r="G66" s="15">
        <v>9398.5499999999993</v>
      </c>
      <c r="H66" s="73">
        <f t="shared" si="10"/>
        <v>76667.72</v>
      </c>
      <c r="I66" s="62">
        <f t="shared" si="11"/>
        <v>4774.6200000000008</v>
      </c>
      <c r="J66" s="19"/>
      <c r="K66" s="19"/>
      <c r="M66">
        <v>4774.62</v>
      </c>
    </row>
    <row r="67" spans="1:14" ht="15" hidden="1" thickBot="1" x14ac:dyDescent="0.35">
      <c r="A67" s="162" t="s">
        <v>16</v>
      </c>
      <c r="B67" s="195"/>
      <c r="C67" s="63">
        <v>1480.5300000000002</v>
      </c>
      <c r="D67" s="64">
        <v>88.279999999999973</v>
      </c>
      <c r="E67" s="21">
        <v>179.92</v>
      </c>
      <c r="F67" s="24"/>
      <c r="G67" s="22">
        <v>177.96</v>
      </c>
      <c r="H67" s="74">
        <f t="shared" si="10"/>
        <v>1660.4500000000003</v>
      </c>
      <c r="I67" s="65">
        <f t="shared" si="11"/>
        <v>90.239999999999924</v>
      </c>
      <c r="J67" s="19"/>
      <c r="K67" s="19"/>
      <c r="N67" s="66"/>
    </row>
    <row r="68" spans="1:14" ht="15" hidden="1" thickBot="1" x14ac:dyDescent="0.35">
      <c r="A68" s="162" t="s">
        <v>17</v>
      </c>
      <c r="B68" s="195"/>
      <c r="C68" s="63">
        <v>2455.21</v>
      </c>
      <c r="D68" s="64">
        <v>0</v>
      </c>
      <c r="E68" s="21">
        <v>442.75</v>
      </c>
      <c r="F68" s="24"/>
      <c r="G68" s="22">
        <v>442.75</v>
      </c>
      <c r="H68" s="74">
        <f t="shared" si="10"/>
        <v>2897.96</v>
      </c>
      <c r="I68" s="65">
        <f t="shared" si="11"/>
        <v>0</v>
      </c>
      <c r="J68" s="19"/>
      <c r="K68" s="19"/>
    </row>
    <row r="69" spans="1:14" ht="15" hidden="1" thickBot="1" x14ac:dyDescent="0.35">
      <c r="A69" s="184" t="s">
        <v>19</v>
      </c>
      <c r="B69" s="185"/>
      <c r="C69" s="63">
        <v>516.15</v>
      </c>
      <c r="D69" s="65">
        <v>516.15</v>
      </c>
      <c r="E69" s="26"/>
      <c r="F69" s="35"/>
      <c r="G69" s="27"/>
      <c r="H69" s="74">
        <f t="shared" si="10"/>
        <v>516.15</v>
      </c>
      <c r="I69" s="65">
        <f t="shared" si="11"/>
        <v>516.15</v>
      </c>
      <c r="J69" s="19"/>
      <c r="K69" s="19"/>
    </row>
    <row r="70" spans="1:14" ht="15" hidden="1" thickBot="1" x14ac:dyDescent="0.35">
      <c r="A70" s="184" t="s">
        <v>26</v>
      </c>
      <c r="B70" s="185"/>
      <c r="C70" s="26">
        <v>263.5</v>
      </c>
      <c r="D70" s="27">
        <v>-26.350000000000023</v>
      </c>
      <c r="E70" s="26"/>
      <c r="F70" s="35"/>
      <c r="G70" s="27"/>
      <c r="H70" s="74">
        <f t="shared" si="10"/>
        <v>263.5</v>
      </c>
      <c r="I70" s="65">
        <f t="shared" si="11"/>
        <v>-26.350000000000023</v>
      </c>
      <c r="J70" s="19"/>
      <c r="K70" s="19"/>
    </row>
    <row r="71" spans="1:14" ht="15" hidden="1" thickBot="1" x14ac:dyDescent="0.35">
      <c r="A71" s="184" t="s">
        <v>21</v>
      </c>
      <c r="B71" s="185"/>
      <c r="C71" s="26">
        <v>232.31</v>
      </c>
      <c r="D71" s="27">
        <v>39.31</v>
      </c>
      <c r="E71" s="26">
        <v>151.21</v>
      </c>
      <c r="F71" s="35"/>
      <c r="G71" s="27">
        <v>175.83</v>
      </c>
      <c r="H71" s="74">
        <f t="shared" si="10"/>
        <v>383.52</v>
      </c>
      <c r="I71" s="65">
        <f t="shared" si="11"/>
        <v>14.689999999999998</v>
      </c>
      <c r="J71" s="19"/>
      <c r="K71" s="19"/>
    </row>
    <row r="72" spans="1:14" ht="15" hidden="1" thickBot="1" x14ac:dyDescent="0.35">
      <c r="A72" s="184" t="s">
        <v>22</v>
      </c>
      <c r="B72" s="185"/>
      <c r="C72" s="26">
        <v>614.65</v>
      </c>
      <c r="D72" s="27">
        <v>113.52999999999997</v>
      </c>
      <c r="E72" s="26"/>
      <c r="F72" s="35"/>
      <c r="G72" s="27"/>
      <c r="H72" s="75">
        <f t="shared" si="10"/>
        <v>614.65</v>
      </c>
      <c r="I72" s="68">
        <f t="shared" si="11"/>
        <v>113.52999999999997</v>
      </c>
      <c r="J72" s="19"/>
      <c r="K72" s="19"/>
    </row>
    <row r="73" spans="1:14" ht="15" hidden="1" thickBot="1" x14ac:dyDescent="0.35">
      <c r="A73" s="184" t="s">
        <v>23</v>
      </c>
      <c r="B73" s="185"/>
      <c r="C73" s="26">
        <v>1833.18</v>
      </c>
      <c r="D73" s="27">
        <v>0</v>
      </c>
      <c r="E73" s="26">
        <v>330.42</v>
      </c>
      <c r="F73" s="35"/>
      <c r="G73" s="27">
        <v>330.42</v>
      </c>
      <c r="H73" s="75">
        <f t="shared" si="10"/>
        <v>2163.6</v>
      </c>
      <c r="I73" s="68">
        <f t="shared" si="11"/>
        <v>0</v>
      </c>
      <c r="J73" s="19"/>
      <c r="K73" s="19"/>
    </row>
    <row r="74" spans="1:14" ht="15" hidden="1" thickBot="1" x14ac:dyDescent="0.35">
      <c r="A74" s="186" t="s">
        <v>24</v>
      </c>
      <c r="B74" s="187"/>
      <c r="C74" s="69">
        <v>246.33</v>
      </c>
      <c r="D74" s="70">
        <v>0</v>
      </c>
      <c r="E74" s="42"/>
      <c r="F74" s="47"/>
      <c r="G74" s="43"/>
      <c r="H74" s="76">
        <f t="shared" si="10"/>
        <v>246.33</v>
      </c>
      <c r="I74" s="70">
        <f t="shared" si="11"/>
        <v>0</v>
      </c>
      <c r="J74" s="19"/>
      <c r="K74" s="19"/>
    </row>
    <row r="75" spans="1:14" x14ac:dyDescent="0.3">
      <c r="A75" s="188"/>
      <c r="B75" s="189"/>
      <c r="C75" s="78"/>
      <c r="D75" s="79"/>
      <c r="E75" s="80"/>
      <c r="F75" s="81"/>
      <c r="G75" s="82"/>
      <c r="H75" s="78"/>
      <c r="I75" s="79"/>
      <c r="J75" s="19"/>
      <c r="K75" s="19"/>
    </row>
    <row r="76" spans="1:14" x14ac:dyDescent="0.3">
      <c r="A76" s="175" t="s">
        <v>32</v>
      </c>
      <c r="B76" s="176"/>
      <c r="C76" s="83">
        <v>-8548.5099999999966</v>
      </c>
      <c r="D76" s="84">
        <v>10377.489999999969</v>
      </c>
      <c r="E76" s="85">
        <v>0</v>
      </c>
      <c r="F76" s="86"/>
      <c r="G76" s="87">
        <v>0</v>
      </c>
      <c r="H76" s="83">
        <f>C76+E76-F76</f>
        <v>-8548.5099999999966</v>
      </c>
      <c r="I76" s="88">
        <f>D76+E76-G76</f>
        <v>10377.489999999969</v>
      </c>
      <c r="J76" s="19" t="s">
        <v>33</v>
      </c>
      <c r="K76" s="89"/>
      <c r="M76">
        <v>0</v>
      </c>
    </row>
    <row r="77" spans="1:14" ht="15" thickBot="1" x14ac:dyDescent="0.35">
      <c r="A77" s="177"/>
      <c r="B77" s="178"/>
      <c r="C77" s="90"/>
      <c r="D77" s="91"/>
      <c r="E77" s="92"/>
      <c r="F77" s="93"/>
      <c r="G77" s="94"/>
      <c r="H77" s="95"/>
      <c r="I77" s="96"/>
      <c r="J77" s="19" t="s">
        <v>34</v>
      </c>
      <c r="K77" s="19"/>
      <c r="N77" s="97"/>
    </row>
    <row r="78" spans="1:14" ht="15" thickBot="1" x14ac:dyDescent="0.35">
      <c r="A78" s="179" t="s">
        <v>35</v>
      </c>
      <c r="B78" s="180"/>
      <c r="C78" s="98">
        <f t="shared" ref="C78:I78" si="12">C8+C19+C32+C43+C54+C65+C76</f>
        <v>-3850.0530000005601</v>
      </c>
      <c r="D78" s="98">
        <f t="shared" si="12"/>
        <v>305867.85000000015</v>
      </c>
      <c r="E78" s="98">
        <f t="shared" si="12"/>
        <v>1082205.6700000002</v>
      </c>
      <c r="F78" s="98">
        <f t="shared" si="12"/>
        <v>874154.21</v>
      </c>
      <c r="G78" s="98">
        <f t="shared" si="12"/>
        <v>1062976.8900000001</v>
      </c>
      <c r="H78" s="98">
        <f t="shared" si="12"/>
        <v>204201.40699999954</v>
      </c>
      <c r="I78" s="98">
        <f t="shared" si="12"/>
        <v>325096.63000000018</v>
      </c>
      <c r="J78" s="19"/>
      <c r="K78" s="19"/>
    </row>
    <row r="79" spans="1:14" ht="15" thickBot="1" x14ac:dyDescent="0.35">
      <c r="A79" s="99"/>
      <c r="B79" s="100"/>
      <c r="C79" s="101"/>
      <c r="D79" s="101"/>
      <c r="E79" s="101"/>
      <c r="F79" s="101"/>
      <c r="G79" s="101"/>
      <c r="H79" s="101"/>
      <c r="I79" s="102"/>
    </row>
    <row r="80" spans="1:14" ht="29.25" customHeight="1" thickBot="1" x14ac:dyDescent="0.35">
      <c r="A80" s="166" t="s">
        <v>36</v>
      </c>
      <c r="B80" s="181"/>
      <c r="C80" s="103">
        <v>933941.5699999996</v>
      </c>
      <c r="D80" s="103">
        <v>116775.67999999999</v>
      </c>
      <c r="E80" s="103">
        <f>SUM(E81:E92)</f>
        <v>514270.80000000005</v>
      </c>
      <c r="F80" s="103"/>
      <c r="G80" s="103">
        <f>SUM(G81:G92)</f>
        <v>489430.40000000008</v>
      </c>
      <c r="H80" s="103">
        <f>C80+E80-F80</f>
        <v>1448212.3699999996</v>
      </c>
      <c r="I80" s="104">
        <f>D80+E80-G80</f>
        <v>141616.0799999999</v>
      </c>
      <c r="J80" s="105"/>
      <c r="L80">
        <v>86.02</v>
      </c>
      <c r="M80" t="s">
        <v>14</v>
      </c>
      <c r="N80">
        <v>55</v>
      </c>
    </row>
    <row r="81" spans="1:15" ht="15" hidden="1" thickBot="1" x14ac:dyDescent="0.35">
      <c r="A81" s="173" t="s">
        <v>15</v>
      </c>
      <c r="B81" s="174"/>
      <c r="C81" s="61">
        <v>974123.7</v>
      </c>
      <c r="D81" s="62">
        <v>105429.56</v>
      </c>
      <c r="E81" s="61">
        <v>472357.44</v>
      </c>
      <c r="F81" s="106"/>
      <c r="G81" s="62">
        <v>457214.84</v>
      </c>
      <c r="H81" s="107">
        <f t="shared" ref="H81:H92" si="13">C81+E81-F81</f>
        <v>1446481.14</v>
      </c>
      <c r="I81" s="108">
        <f t="shared" ref="I81:I92" si="14">D81+E81-G81</f>
        <v>120572.15999999997</v>
      </c>
      <c r="J81" s="105"/>
      <c r="L81">
        <v>1486461.83</v>
      </c>
      <c r="M81">
        <v>120572.16</v>
      </c>
      <c r="N81">
        <v>1344845.7500000002</v>
      </c>
    </row>
    <row r="82" spans="1:15" ht="15" hidden="1" thickBot="1" x14ac:dyDescent="0.35">
      <c r="A82" s="182" t="s">
        <v>37</v>
      </c>
      <c r="B82" s="183"/>
      <c r="C82" s="109">
        <v>1618.4599999999998</v>
      </c>
      <c r="D82" s="64">
        <v>0</v>
      </c>
      <c r="E82" s="109">
        <v>0</v>
      </c>
      <c r="F82" s="110"/>
      <c r="G82" s="64">
        <v>0</v>
      </c>
      <c r="H82" s="107">
        <f t="shared" si="13"/>
        <v>1618.4599999999998</v>
      </c>
      <c r="I82" s="108">
        <f t="shared" si="14"/>
        <v>0</v>
      </c>
      <c r="J82" s="105"/>
      <c r="L82" s="97">
        <f>H94-L81</f>
        <v>0</v>
      </c>
      <c r="N82" s="66">
        <f>H94-I94</f>
        <v>1344845.7499999998</v>
      </c>
    </row>
    <row r="83" spans="1:15" ht="17.25" hidden="1" customHeight="1" x14ac:dyDescent="0.3">
      <c r="A83" s="173" t="s">
        <v>38</v>
      </c>
      <c r="B83" s="174"/>
      <c r="C83" s="63">
        <v>1718.54</v>
      </c>
      <c r="D83" s="65">
        <v>0</v>
      </c>
      <c r="E83" s="63">
        <v>0</v>
      </c>
      <c r="F83" s="111"/>
      <c r="G83" s="65">
        <v>0</v>
      </c>
      <c r="H83" s="67">
        <f t="shared" si="13"/>
        <v>1718.54</v>
      </c>
      <c r="I83" s="68">
        <f t="shared" si="14"/>
        <v>0</v>
      </c>
      <c r="J83" s="112"/>
      <c r="K83" s="66"/>
    </row>
    <row r="84" spans="1:15" ht="18.75" hidden="1" customHeight="1" x14ac:dyDescent="0.3">
      <c r="A84" s="162" t="s">
        <v>16</v>
      </c>
      <c r="B84" s="163"/>
      <c r="C84" s="63">
        <v>29935.64</v>
      </c>
      <c r="D84" s="65">
        <v>1905.4799999999996</v>
      </c>
      <c r="E84" s="63">
        <v>8511.84</v>
      </c>
      <c r="F84" s="111"/>
      <c r="G84" s="65">
        <v>7802.52</v>
      </c>
      <c r="H84" s="67">
        <f t="shared" si="13"/>
        <v>38447.479999999996</v>
      </c>
      <c r="I84" s="68">
        <f t="shared" si="14"/>
        <v>2614.7999999999993</v>
      </c>
      <c r="J84" s="105"/>
    </row>
    <row r="85" spans="1:15" ht="20.25" hidden="1" customHeight="1" x14ac:dyDescent="0.3">
      <c r="A85" s="162" t="s">
        <v>17</v>
      </c>
      <c r="B85" s="163"/>
      <c r="C85" s="63">
        <v>51377.979999999996</v>
      </c>
      <c r="D85" s="65">
        <v>0</v>
      </c>
      <c r="E85" s="63">
        <v>20948.400000000001</v>
      </c>
      <c r="F85" s="111"/>
      <c r="G85" s="65">
        <v>20948.400000000001</v>
      </c>
      <c r="H85" s="67">
        <f t="shared" si="13"/>
        <v>72326.38</v>
      </c>
      <c r="I85" s="68">
        <f t="shared" si="14"/>
        <v>0</v>
      </c>
      <c r="J85" s="105"/>
      <c r="K85" s="97"/>
    </row>
    <row r="86" spans="1:15" ht="20.25" hidden="1" customHeight="1" x14ac:dyDescent="0.3">
      <c r="A86" s="113"/>
      <c r="B86" s="114"/>
      <c r="C86" s="63">
        <v>652.79999999999995</v>
      </c>
      <c r="D86" s="65"/>
      <c r="E86" s="63">
        <v>-358</v>
      </c>
      <c r="F86" s="111"/>
      <c r="G86" s="65"/>
      <c r="H86" s="67">
        <f t="shared" si="13"/>
        <v>294.79999999999995</v>
      </c>
      <c r="I86" s="68"/>
      <c r="J86" s="105"/>
      <c r="K86" s="97"/>
    </row>
    <row r="87" spans="1:15" ht="20.25" hidden="1" customHeight="1" x14ac:dyDescent="0.3">
      <c r="A87" s="162" t="s">
        <v>26</v>
      </c>
      <c r="B87" s="163"/>
      <c r="C87" s="63">
        <v>4406.3999999999996</v>
      </c>
      <c r="D87" s="65">
        <v>0</v>
      </c>
      <c r="E87" s="63"/>
      <c r="F87" s="111"/>
      <c r="G87" s="65"/>
      <c r="H87" s="67">
        <f t="shared" si="13"/>
        <v>4406.3999999999996</v>
      </c>
      <c r="I87" s="68">
        <f t="shared" ref="I87:I88" si="15">D87+E87-G87</f>
        <v>0</v>
      </c>
      <c r="J87" s="105"/>
      <c r="K87" s="97"/>
    </row>
    <row r="88" spans="1:15" ht="20.25" hidden="1" customHeight="1" x14ac:dyDescent="0.3">
      <c r="A88" s="162" t="s">
        <v>21</v>
      </c>
      <c r="B88" s="163"/>
      <c r="C88" s="63">
        <v>6920.64</v>
      </c>
      <c r="D88" s="65">
        <v>1080</v>
      </c>
      <c r="E88" s="63">
        <v>7153.92</v>
      </c>
      <c r="F88" s="111"/>
      <c r="G88" s="65">
        <v>3464.64</v>
      </c>
      <c r="H88" s="67">
        <f t="shared" si="13"/>
        <v>14074.560000000001</v>
      </c>
      <c r="I88" s="68">
        <f t="shared" si="15"/>
        <v>4769.2800000000007</v>
      </c>
      <c r="J88" s="105"/>
      <c r="K88" s="97"/>
    </row>
    <row r="89" spans="1:15" ht="20.25" hidden="1" customHeight="1" x14ac:dyDescent="0.3">
      <c r="A89" s="162" t="s">
        <v>19</v>
      </c>
      <c r="B89" s="163"/>
      <c r="C89" s="63">
        <v>11031.439999999999</v>
      </c>
      <c r="D89" s="65">
        <v>4360.6399999999994</v>
      </c>
      <c r="E89" s="63"/>
      <c r="F89" s="111"/>
      <c r="G89" s="65"/>
      <c r="H89" s="67">
        <f t="shared" si="13"/>
        <v>11031.439999999999</v>
      </c>
      <c r="I89" s="68">
        <f t="shared" si="14"/>
        <v>4360.6399999999994</v>
      </c>
      <c r="J89" s="105"/>
    </row>
    <row r="90" spans="1:15" ht="20.25" hidden="1" customHeight="1" x14ac:dyDescent="0.3">
      <c r="A90" s="162" t="s">
        <v>22</v>
      </c>
      <c r="B90" s="163"/>
      <c r="C90" s="67"/>
      <c r="D90" s="68">
        <v>3641.6</v>
      </c>
      <c r="E90" s="67">
        <f>5299.2+358</f>
        <v>5657.2</v>
      </c>
      <c r="F90" s="115"/>
      <c r="G90" s="68"/>
      <c r="H90" s="67"/>
      <c r="I90" s="68">
        <f>D90+E90-G90</f>
        <v>9298.7999999999993</v>
      </c>
      <c r="J90" s="105"/>
      <c r="L90" s="97"/>
    </row>
    <row r="91" spans="1:15" ht="20.25" hidden="1" customHeight="1" x14ac:dyDescent="0.3">
      <c r="A91" s="162" t="s">
        <v>39</v>
      </c>
      <c r="B91" s="163"/>
      <c r="C91" s="67"/>
      <c r="D91" s="68"/>
      <c r="E91" s="67"/>
      <c r="F91" s="115"/>
      <c r="G91" s="68"/>
      <c r="H91" s="67"/>
      <c r="I91" s="68"/>
      <c r="J91" s="105"/>
    </row>
    <row r="92" spans="1:15" ht="17.25" hidden="1" customHeight="1" thickBot="1" x14ac:dyDescent="0.35">
      <c r="A92" s="164" t="s">
        <v>24</v>
      </c>
      <c r="B92" s="165"/>
      <c r="C92" s="69">
        <v>4118.76</v>
      </c>
      <c r="D92" s="70">
        <v>0</v>
      </c>
      <c r="E92" s="69">
        <v>0</v>
      </c>
      <c r="F92" s="116"/>
      <c r="G92" s="70"/>
      <c r="H92" s="69">
        <f t="shared" si="13"/>
        <v>4118.76</v>
      </c>
      <c r="I92" s="70">
        <f t="shared" si="14"/>
        <v>0</v>
      </c>
      <c r="J92" s="105"/>
      <c r="K92" s="97"/>
    </row>
    <row r="93" spans="1:15" ht="31.5" customHeight="1" thickBot="1" x14ac:dyDescent="0.35">
      <c r="A93" s="166" t="s">
        <v>40</v>
      </c>
      <c r="B93" s="167"/>
      <c r="C93" s="117">
        <v>5013.18</v>
      </c>
      <c r="D93" s="104"/>
      <c r="E93" s="117">
        <v>33236.28</v>
      </c>
      <c r="F93" s="103"/>
      <c r="G93" s="104">
        <v>33236.28</v>
      </c>
      <c r="H93" s="117">
        <f>C93+E93-F93</f>
        <v>38249.46</v>
      </c>
      <c r="I93" s="104"/>
      <c r="J93" s="105"/>
      <c r="K93" s="97"/>
    </row>
    <row r="94" spans="1:15" x14ac:dyDescent="0.3">
      <c r="A94" s="168" t="s">
        <v>35</v>
      </c>
      <c r="B94" s="169"/>
      <c r="C94" s="118">
        <f>C80+C93</f>
        <v>938954.74999999965</v>
      </c>
      <c r="D94" s="118">
        <f>D80</f>
        <v>116775.67999999999</v>
      </c>
      <c r="E94" s="118">
        <f>E93+E80</f>
        <v>547507.08000000007</v>
      </c>
      <c r="F94" s="118">
        <f>F93+F80</f>
        <v>0</v>
      </c>
      <c r="G94" s="118">
        <f>G93+G80</f>
        <v>522666.68000000005</v>
      </c>
      <c r="H94" s="118">
        <f>H93+H80</f>
        <v>1486461.8299999996</v>
      </c>
      <c r="I94" s="118">
        <f>I93+I80</f>
        <v>141616.0799999999</v>
      </c>
      <c r="J94" s="105"/>
    </row>
    <row r="95" spans="1:15" ht="15" thickBot="1" x14ac:dyDescent="0.35">
      <c r="A95" s="170"/>
      <c r="B95" s="171"/>
      <c r="C95" s="171"/>
      <c r="D95" s="171"/>
      <c r="E95" s="171"/>
      <c r="F95" s="171"/>
      <c r="G95" s="171"/>
      <c r="H95" s="171"/>
      <c r="I95" s="172"/>
    </row>
    <row r="96" spans="1:15" x14ac:dyDescent="0.3">
      <c r="A96" s="152" t="s">
        <v>41</v>
      </c>
      <c r="B96" s="153"/>
      <c r="C96" s="119">
        <v>-18510.290000000008</v>
      </c>
      <c r="D96" s="120">
        <v>231.01000000004657</v>
      </c>
      <c r="E96" s="80"/>
      <c r="F96" s="81"/>
      <c r="G96" s="82">
        <v>136.97999999999999</v>
      </c>
      <c r="H96" s="119">
        <f>C96+E96-F96</f>
        <v>-18510.290000000008</v>
      </c>
      <c r="I96" s="82">
        <f>D96+E96-G96</f>
        <v>94.030000000046584</v>
      </c>
      <c r="O96" s="28"/>
    </row>
    <row r="97" spans="1:15" x14ac:dyDescent="0.3">
      <c r="A97" s="154" t="s">
        <v>42</v>
      </c>
      <c r="B97" s="155"/>
      <c r="C97" s="121">
        <v>-53316.659999999953</v>
      </c>
      <c r="D97" s="122">
        <v>1456.7400000000446</v>
      </c>
      <c r="E97" s="85"/>
      <c r="F97" s="86"/>
      <c r="G97" s="87">
        <v>735.89</v>
      </c>
      <c r="H97" s="121">
        <f>C97+E97-F97</f>
        <v>-53316.659999999953</v>
      </c>
      <c r="I97" s="87">
        <f>D97+E97-G97</f>
        <v>720.85000000004459</v>
      </c>
      <c r="O97" s="28"/>
    </row>
    <row r="98" spans="1:15" x14ac:dyDescent="0.3">
      <c r="A98" s="156" t="s">
        <v>43</v>
      </c>
      <c r="B98" s="157"/>
      <c r="C98" s="121">
        <v>0.24999999976716936</v>
      </c>
      <c r="D98" s="122">
        <v>14301.679999999957</v>
      </c>
      <c r="E98" s="85"/>
      <c r="F98" s="86"/>
      <c r="G98" s="87">
        <v>0</v>
      </c>
      <c r="H98" s="121">
        <f>C98+E98-F98</f>
        <v>0.24999999976716936</v>
      </c>
      <c r="I98" s="87">
        <f>D98+E98-G98</f>
        <v>14301.679999999957</v>
      </c>
      <c r="O98" s="28"/>
    </row>
    <row r="99" spans="1:15" x14ac:dyDescent="0.3">
      <c r="A99" s="156" t="s">
        <v>44</v>
      </c>
      <c r="B99" s="157"/>
      <c r="C99" s="121">
        <v>0</v>
      </c>
      <c r="D99" s="122">
        <v>948.99999999999068</v>
      </c>
      <c r="E99" s="85"/>
      <c r="F99" s="86"/>
      <c r="G99" s="87">
        <v>0</v>
      </c>
      <c r="H99" s="121">
        <f>C99+E99-F99</f>
        <v>0</v>
      </c>
      <c r="I99" s="87">
        <f>D99+E99-G99</f>
        <v>948.99999999999068</v>
      </c>
      <c r="O99" s="28"/>
    </row>
    <row r="100" spans="1:15" ht="15" thickBot="1" x14ac:dyDescent="0.35">
      <c r="A100" s="158"/>
      <c r="B100" s="159"/>
      <c r="C100" s="123">
        <v>0</v>
      </c>
      <c r="D100" s="124"/>
      <c r="E100" s="92"/>
      <c r="F100" s="93"/>
      <c r="G100" s="94"/>
      <c r="H100" s="125">
        <f>C100+E100-F100</f>
        <v>0</v>
      </c>
      <c r="I100" s="94"/>
    </row>
    <row r="101" spans="1:15" ht="15" thickBot="1" x14ac:dyDescent="0.35">
      <c r="A101" s="160" t="s">
        <v>35</v>
      </c>
      <c r="B101" s="161"/>
      <c r="C101" s="126">
        <f>C96+C97+C98+C99</f>
        <v>-71826.700000000186</v>
      </c>
      <c r="D101" s="126">
        <f t="shared" ref="D101:I101" si="16">D96+D97+D98+D99</f>
        <v>16938.430000000037</v>
      </c>
      <c r="E101" s="126">
        <f t="shared" si="16"/>
        <v>0</v>
      </c>
      <c r="F101" s="126">
        <f t="shared" si="16"/>
        <v>0</v>
      </c>
      <c r="G101" s="126">
        <f t="shared" si="16"/>
        <v>872.87</v>
      </c>
      <c r="H101" s="126">
        <f t="shared" si="16"/>
        <v>-71826.700000000186</v>
      </c>
      <c r="I101" s="126">
        <f t="shared" si="16"/>
        <v>16065.56000000004</v>
      </c>
    </row>
    <row r="102" spans="1:15" ht="15" thickBot="1" x14ac:dyDescent="0.35">
      <c r="A102" s="145" t="s">
        <v>45</v>
      </c>
      <c r="B102" s="146"/>
      <c r="C102" s="98">
        <f t="shared" ref="C102:I102" si="17">C78+C94+C101</f>
        <v>863277.99699999893</v>
      </c>
      <c r="D102" s="98">
        <f t="shared" si="17"/>
        <v>439581.9600000002</v>
      </c>
      <c r="E102" s="98">
        <f t="shared" si="17"/>
        <v>1629712.7500000002</v>
      </c>
      <c r="F102" s="98">
        <f t="shared" si="17"/>
        <v>874154.21</v>
      </c>
      <c r="G102" s="98">
        <f t="shared" si="17"/>
        <v>1586516.4400000004</v>
      </c>
      <c r="H102" s="98">
        <f t="shared" si="17"/>
        <v>1618836.5369999991</v>
      </c>
      <c r="I102" s="98">
        <f t="shared" si="17"/>
        <v>482778.27000000014</v>
      </c>
    </row>
    <row r="103" spans="1:15" s="130" customFormat="1" ht="25.5" customHeight="1" x14ac:dyDescent="0.3">
      <c r="A103" s="147" t="s">
        <v>46</v>
      </c>
      <c r="B103" s="148"/>
      <c r="C103" s="127">
        <v>102250</v>
      </c>
      <c r="D103" s="128">
        <v>2500</v>
      </c>
      <c r="E103" s="127">
        <f>SUM(E104:E105)</f>
        <v>10216.67</v>
      </c>
      <c r="F103" s="129">
        <f>G103*0.125</f>
        <v>714.58375000000001</v>
      </c>
      <c r="G103" s="128">
        <f>SUM(G104:G105)</f>
        <v>5716.67</v>
      </c>
      <c r="H103" s="127">
        <f>C103+E103-F103</f>
        <v>111752.08624999999</v>
      </c>
      <c r="I103" s="128">
        <f>I104+I105</f>
        <v>7000</v>
      </c>
    </row>
    <row r="104" spans="1:15" s="130" customFormat="1" x14ac:dyDescent="0.3">
      <c r="A104" s="149" t="s">
        <v>47</v>
      </c>
      <c r="B104" s="150"/>
      <c r="C104" s="83"/>
      <c r="D104" s="131">
        <v>2000</v>
      </c>
      <c r="E104" s="132">
        <f>500*12</f>
        <v>6000</v>
      </c>
      <c r="F104" s="133"/>
      <c r="G104" s="131">
        <v>1500</v>
      </c>
      <c r="H104" s="83"/>
      <c r="I104" s="131">
        <f>D104+E104-G104</f>
        <v>6500</v>
      </c>
    </row>
    <row r="105" spans="1:15" x14ac:dyDescent="0.3">
      <c r="A105" s="149" t="s">
        <v>48</v>
      </c>
      <c r="B105" s="150"/>
      <c r="C105" s="83"/>
      <c r="D105" s="131">
        <v>500</v>
      </c>
      <c r="E105" s="132">
        <f>500*8+216.67</f>
        <v>4216.67</v>
      </c>
      <c r="F105" s="133"/>
      <c r="G105" s="131">
        <v>4216.67</v>
      </c>
      <c r="H105" s="83"/>
      <c r="I105" s="131">
        <f>D105+E105-G105</f>
        <v>500</v>
      </c>
    </row>
    <row r="106" spans="1:15" ht="15" thickBot="1" x14ac:dyDescent="0.35">
      <c r="A106" s="151" t="s">
        <v>49</v>
      </c>
      <c r="B106" s="151"/>
      <c r="C106" s="134"/>
      <c r="D106" s="135"/>
      <c r="E106" s="136"/>
      <c r="F106" s="137"/>
      <c r="G106" s="135"/>
      <c r="H106" s="134"/>
      <c r="I106" s="135"/>
    </row>
    <row r="107" spans="1:15" ht="15" thickBot="1" x14ac:dyDescent="0.35">
      <c r="A107" s="145" t="s">
        <v>50</v>
      </c>
      <c r="B107" s="146"/>
      <c r="C107" s="98">
        <f>C102+C103</f>
        <v>965527.99699999893</v>
      </c>
      <c r="D107" s="98">
        <f t="shared" ref="D107:G107" si="18">D102+D103</f>
        <v>442081.9600000002</v>
      </c>
      <c r="E107" s="98">
        <f t="shared" si="18"/>
        <v>1639929.4200000002</v>
      </c>
      <c r="F107" s="98">
        <f t="shared" si="18"/>
        <v>874868.79374999995</v>
      </c>
      <c r="G107" s="98">
        <f t="shared" si="18"/>
        <v>1592233.1100000003</v>
      </c>
      <c r="H107" s="98">
        <f>H102+H103</f>
        <v>1730588.623249999</v>
      </c>
      <c r="I107" s="98">
        <f>I102+I103</f>
        <v>489778.27000000014</v>
      </c>
    </row>
    <row r="108" spans="1:15" x14ac:dyDescent="0.3">
      <c r="A108" s="138"/>
      <c r="B108" s="139"/>
      <c r="C108" s="140"/>
      <c r="D108" s="140"/>
      <c r="E108" s="140"/>
      <c r="F108" s="140"/>
      <c r="G108" s="140"/>
      <c r="H108" s="140"/>
      <c r="I108" s="141"/>
    </row>
    <row r="109" spans="1:15" x14ac:dyDescent="0.3">
      <c r="A109" s="142"/>
      <c r="B109" s="143"/>
      <c r="C109" s="143"/>
      <c r="D109" s="143"/>
      <c r="E109" s="143"/>
      <c r="F109" s="143"/>
      <c r="G109" s="143"/>
      <c r="H109" s="143"/>
      <c r="I109" s="144"/>
    </row>
  </sheetData>
  <mergeCells count="103">
    <mergeCell ref="A3:I3"/>
    <mergeCell ref="A4:I4"/>
    <mergeCell ref="A5:B5"/>
    <mergeCell ref="A6:B6"/>
    <mergeCell ref="A7:I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7:B27"/>
    <mergeCell ref="A28:B28"/>
    <mergeCell ref="A29:B29"/>
    <mergeCell ref="A30:B30"/>
    <mergeCell ref="A32:B32"/>
    <mergeCell ref="A33:B33"/>
    <mergeCell ref="A21:B21"/>
    <mergeCell ref="A22:B22"/>
    <mergeCell ref="A23:B23"/>
    <mergeCell ref="A24:B24"/>
    <mergeCell ref="A25:B25"/>
    <mergeCell ref="A26:B26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80:B80"/>
    <mergeCell ref="A81:B81"/>
    <mergeCell ref="A82:B82"/>
    <mergeCell ref="A70:B70"/>
    <mergeCell ref="A71:B71"/>
    <mergeCell ref="A72:B72"/>
    <mergeCell ref="A73:B73"/>
    <mergeCell ref="A74:B74"/>
    <mergeCell ref="A75:B75"/>
    <mergeCell ref="A90:B90"/>
    <mergeCell ref="A91:B91"/>
    <mergeCell ref="A92:B92"/>
    <mergeCell ref="A93:B93"/>
    <mergeCell ref="A94:B94"/>
    <mergeCell ref="A95:I95"/>
    <mergeCell ref="A83:B83"/>
    <mergeCell ref="A84:B84"/>
    <mergeCell ref="A85:B85"/>
    <mergeCell ref="A87:B87"/>
    <mergeCell ref="A88:B88"/>
    <mergeCell ref="A89:B89"/>
    <mergeCell ref="A108:I10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2026-02-26T06:24:20Z</dcterms:created>
  <dcterms:modified xsi:type="dcterms:W3CDTF">2026-02-26T07:39:24Z</dcterms:modified>
</cp:coreProperties>
</file>