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132" windowWidth="22308" windowHeight="8412"/>
  </bookViews>
  <sheets>
    <sheet name="2023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71" i="1" l="1"/>
  <c r="I66" i="1"/>
  <c r="I65" i="1"/>
  <c r="G64" i="1"/>
  <c r="F64" i="1" s="1"/>
  <c r="E64" i="1"/>
  <c r="I64" i="1" s="1"/>
  <c r="G62" i="1"/>
  <c r="F62" i="1"/>
  <c r="E62" i="1"/>
  <c r="D62" i="1"/>
  <c r="C62" i="1"/>
  <c r="H61" i="1"/>
  <c r="M60" i="1"/>
  <c r="I60" i="1"/>
  <c r="H60" i="1"/>
  <c r="M59" i="1"/>
  <c r="I59" i="1"/>
  <c r="H59" i="1"/>
  <c r="M58" i="1"/>
  <c r="I58" i="1"/>
  <c r="H58" i="1"/>
  <c r="M57" i="1"/>
  <c r="L57" i="1"/>
  <c r="I57" i="1"/>
  <c r="I62" i="1" s="1"/>
  <c r="H57" i="1"/>
  <c r="H62" i="1" s="1"/>
  <c r="D55" i="1"/>
  <c r="C55" i="1"/>
  <c r="H54" i="1"/>
  <c r="I53" i="1"/>
  <c r="I51" i="1"/>
  <c r="I50" i="1"/>
  <c r="M49" i="1"/>
  <c r="L49" i="1"/>
  <c r="G49" i="1"/>
  <c r="G55" i="1" s="1"/>
  <c r="F49" i="1"/>
  <c r="F55" i="1" s="1"/>
  <c r="E49" i="1"/>
  <c r="I49" i="1" s="1"/>
  <c r="I55" i="1" s="1"/>
  <c r="F47" i="1"/>
  <c r="F63" i="1" s="1"/>
  <c r="F68" i="1" s="1"/>
  <c r="D47" i="1"/>
  <c r="D63" i="1" s="1"/>
  <c r="D68" i="1" s="1"/>
  <c r="C47" i="1"/>
  <c r="C63" i="1" s="1"/>
  <c r="C68" i="1" s="1"/>
  <c r="M38" i="1"/>
  <c r="K38" i="1"/>
  <c r="I38" i="1"/>
  <c r="H38" i="1"/>
  <c r="I36" i="1"/>
  <c r="I34" i="1"/>
  <c r="N33" i="1"/>
  <c r="M33" i="1"/>
  <c r="L33" i="1"/>
  <c r="K33" i="1"/>
  <c r="G33" i="1"/>
  <c r="E33" i="1"/>
  <c r="H33" i="1" s="1"/>
  <c r="I31" i="1"/>
  <c r="I29" i="1"/>
  <c r="M28" i="1"/>
  <c r="L28" i="1"/>
  <c r="K28" i="1"/>
  <c r="G28" i="1"/>
  <c r="E28" i="1"/>
  <c r="I28" i="1" s="1"/>
  <c r="I26" i="1"/>
  <c r="I24" i="1"/>
  <c r="M23" i="1"/>
  <c r="L23" i="1"/>
  <c r="K23" i="1"/>
  <c r="G23" i="1"/>
  <c r="I23" i="1" s="1"/>
  <c r="E23" i="1"/>
  <c r="H23" i="1" s="1"/>
  <c r="I21" i="1"/>
  <c r="I19" i="1"/>
  <c r="M18" i="1"/>
  <c r="L18" i="1"/>
  <c r="G18" i="1"/>
  <c r="E18" i="1"/>
  <c r="H18" i="1" s="1"/>
  <c r="I16" i="1"/>
  <c r="I14" i="1"/>
  <c r="N13" i="1"/>
  <c r="M13" i="1"/>
  <c r="L13" i="1"/>
  <c r="G13" i="1"/>
  <c r="E13" i="1"/>
  <c r="I13" i="1" s="1"/>
  <c r="I11" i="1"/>
  <c r="I9" i="1"/>
  <c r="M8" i="1"/>
  <c r="M63" i="1" s="1"/>
  <c r="L8" i="1"/>
  <c r="L63" i="1" s="1"/>
  <c r="G8" i="1"/>
  <c r="G47" i="1" s="1"/>
  <c r="G63" i="1" s="1"/>
  <c r="G68" i="1" s="1"/>
  <c r="E8" i="1"/>
  <c r="I8" i="1" s="1"/>
  <c r="I47" i="1" l="1"/>
  <c r="I63" i="1" s="1"/>
  <c r="I68" i="1" s="1"/>
  <c r="H8" i="1"/>
  <c r="H13" i="1"/>
  <c r="I18" i="1"/>
  <c r="H28" i="1"/>
  <c r="I33" i="1"/>
  <c r="E47" i="1"/>
  <c r="H49" i="1"/>
  <c r="H55" i="1" s="1"/>
  <c r="E55" i="1"/>
  <c r="H64" i="1"/>
  <c r="E63" i="1" l="1"/>
  <c r="E68" i="1" s="1"/>
  <c r="R55" i="1"/>
  <c r="R56" i="1" s="1"/>
  <c r="V53" i="1"/>
  <c r="V54" i="1" s="1"/>
  <c r="H47" i="1"/>
  <c r="H63" i="1" s="1"/>
  <c r="H68" i="1" s="1"/>
</calcChain>
</file>

<file path=xl/comments1.xml><?xml version="1.0" encoding="utf-8"?>
<comments xmlns="http://schemas.openxmlformats.org/spreadsheetml/2006/main">
  <authors>
    <author>Автор</author>
  </authors>
  <commentList>
    <comment ref="D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начало года по ЕРЦ было 7478,72, у нас по отчету 7330
</t>
        </r>
      </text>
    </comment>
  </commentList>
</comments>
</file>

<file path=xl/sharedStrings.xml><?xml version="1.0" encoding="utf-8"?>
<sst xmlns="http://schemas.openxmlformats.org/spreadsheetml/2006/main" count="141" uniqueCount="89">
  <si>
    <t>УТВЕРЖДАЮ</t>
  </si>
  <si>
    <t>Директор ООО УК "Эталон" _____________________Э.В. Цыганова</t>
  </si>
  <si>
    <t>Информация о состоянии лицевого счета  д.№ 11 по ул. Бондарева</t>
  </si>
  <si>
    <t>за период 01.01.2023-31.12.2023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</si>
  <si>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</si>
  <si>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</si>
  <si>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</si>
  <si>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</si>
  <si>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</si>
  <si>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</si>
  <si>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</si>
  <si>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</si>
  <si>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- 4595,6 кв.м.</t>
  </si>
  <si>
    <t>Содержание</t>
  </si>
  <si>
    <t>в т.ч. Население</t>
  </si>
  <si>
    <t>Макарятов О.Л.</t>
  </si>
  <si>
    <t>Хавхалюк Р.В.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</si>
  <si>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</si>
  <si>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</si>
  <si>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</si>
  <si>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</si>
  <si>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</si>
  <si>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</si>
  <si>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</si>
  <si>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</si>
  <si>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разница на сумму денежных средст на начало периода  равна сумме платежей банка, в 21г эта сумма не учитывалась</t>
  </si>
  <si>
    <t>пени</t>
  </si>
  <si>
    <t>Платежи банка (%%, услуги банка)</t>
  </si>
  <si>
    <t>Остаток задолженности по кап.ремонту 2100000 (оплачено в январе 2023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</si>
  <si>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</si>
  <si>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</si>
  <si>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</si>
  <si>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</si>
  <si>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</si>
  <si>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</si>
  <si>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</si>
  <si>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Ростелеком</t>
  </si>
  <si>
    <t>Налог по УСН</t>
  </si>
  <si>
    <t>ВСЕГО по дому</t>
  </si>
  <si>
    <t>ТЕКУЩИЙ РЕМОНТ</t>
  </si>
  <si>
    <t>Очистка придомовой территории от снега и наледи</t>
  </si>
  <si>
    <t>январь</t>
  </si>
  <si>
    <t>1,5час</t>
  </si>
  <si>
    <t>Ремонт мусорного бака в мусорокамере № 2</t>
  </si>
  <si>
    <t>1шт</t>
  </si>
  <si>
    <t>Ремонт мусорного бака в мусорокамере № 5</t>
  </si>
  <si>
    <t>Проверка локального сметного расчета: Утепление фасада дома путем установки энергосберегающих стеклопакетов в МОП (подъездах)</t>
  </si>
  <si>
    <t>февраль</t>
  </si>
  <si>
    <t>Замена элемента питания в приборе ВКТ-7, УУТЭ (узел учета тепловой энергии №№ 1,2)</t>
  </si>
  <si>
    <t>2шт</t>
  </si>
  <si>
    <t>март</t>
  </si>
  <si>
    <t>0,83час</t>
  </si>
  <si>
    <t>Прочистка наружных сетей канализации с применением спец.техники</t>
  </si>
  <si>
    <t>Ремонт мусорного бака (сварочные работы) в подъезде № 4</t>
  </si>
  <si>
    <t>апрель</t>
  </si>
  <si>
    <t>Сбор на придомовой территории (деревянные оконные рамы) после замены на стеклопакеты, вывоз и утилизация строительного мусора</t>
  </si>
  <si>
    <t>4кв.м.</t>
  </si>
  <si>
    <t>Ремонт двери выхода на кровлю, подъезд № 2</t>
  </si>
  <si>
    <t>Ремонт мусорного бака (сварочные работы) в подъезде № 1</t>
  </si>
  <si>
    <t>май</t>
  </si>
  <si>
    <t>Масляная окраска входных  металлических дверей, деревянных дверей мусорокамер, металлических урн на крыльцах подъездов №№ 1,2,3,4,5,6</t>
  </si>
  <si>
    <t>август</t>
  </si>
  <si>
    <t>61,692кв.м.</t>
  </si>
  <si>
    <t>Утепление чердачного перекрытия теплоизоляционными материалами над кв. № 29</t>
  </si>
  <si>
    <t>38кв.м.</t>
  </si>
  <si>
    <t>Поверка прибора УУТЭ (снятие прибора учета, сдача их на поверку в спец.организацию, монтаж ПУ, сдачи ПУ ООО "Петербургтеплоэнерго" (ПРЭМ - 2шт)</t>
  </si>
  <si>
    <t>Очистка сливных ванн, замена сливных труб на ваннах в чердачном помещении подъездов №№ 1,4,5,6</t>
  </si>
  <si>
    <t>октябрь</t>
  </si>
  <si>
    <t>4шт</t>
  </si>
  <si>
    <t>Демонтаж пакетного выключателя и установка автомата на 40А до эл.счетчика в этажном щитке кв. № 68</t>
  </si>
  <si>
    <t>Замена аварийного участка стояка системы канализации диам.100мм кв.№ 49</t>
  </si>
  <si>
    <t>1пог.м.</t>
  </si>
  <si>
    <t>Ремонт кровельного покрытия из наплпавляемого рулонного материала в один слой над кв.№ 43; примыкания выхода на кровлю подъезд № 3; примыкания вентиляционного канала мусоропровода и примыкания вентиляционных шахт подъездов №№ 4,5,6</t>
  </si>
  <si>
    <t>12кв.м</t>
  </si>
  <si>
    <t>Ремонт герметизации межпанельного стыка стеновых панелей технического этажа кв.№ 30</t>
  </si>
  <si>
    <t>6пог.м.</t>
  </si>
  <si>
    <t>Прочистка и замена участка ливневой канализации диам.100мм в подвальном пемещении № 4</t>
  </si>
  <si>
    <t>10пог.м.</t>
  </si>
  <si>
    <t>Устройство скатных козырьков с водостоками и снегозадержателями над подъездами №№ 3,4</t>
  </si>
  <si>
    <t>Демонтаж пакетного выключателя и установка автомата на 40А до эл.счетчика в этажном щите кв. № 66</t>
  </si>
  <si>
    <t>ноябрь</t>
  </si>
  <si>
    <t>Ремонт герметизации межпанельных стыков стеновых панелей кв.№№  31,33,34,36,37,39,40,42</t>
  </si>
  <si>
    <t>59,6пог.м.</t>
  </si>
  <si>
    <t>Дезинсекция чердачного помещения ( обработка от мышей)</t>
  </si>
  <si>
    <t>Очистка придомовой территории от снега (17.12.2023г.)</t>
  </si>
  <si>
    <t>декабрь</t>
  </si>
  <si>
    <t>2час</t>
  </si>
  <si>
    <t>Очистка придомовой территории от снега (27.12.2023г.)</t>
  </si>
  <si>
    <t>Очистка придомовой территории от снега (04.12.2023г.)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</si>
</sst>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i/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4" fontId="3" fillId="0" borderId="0" xfId="1" applyNumberFormat="1" applyFont="1" applyAlignment="1">
      <alignment horizontal="center"/>
    </xf>
    <xf numFmtId="0" fontId="0" fillId="0" borderId="0" xfId="0" applyFill="1"/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2" fontId="8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4" fontId="9" fillId="0" borderId="0" xfId="1" applyNumberFormat="1" applyFont="1" applyAlignment="1">
      <alignment horizont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" fontId="9" fillId="0" borderId="11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4" fontId="9" fillId="0" borderId="0" xfId="1" applyNumberFormat="1" applyFont="1" applyFill="1" applyBorder="1" applyAlignment="1">
      <alignment horizontal="center" wrapText="1"/>
    </xf>
    <xf numFmtId="0" fontId="12" fillId="2" borderId="12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3" fontId="12" fillId="2" borderId="14" xfId="1" applyNumberFormat="1" applyFont="1" applyFill="1" applyBorder="1" applyAlignment="1">
      <alignment horizontal="center"/>
    </xf>
    <xf numFmtId="3" fontId="12" fillId="2" borderId="15" xfId="1" applyNumberFormat="1" applyFont="1" applyFill="1" applyBorder="1" applyAlignment="1">
      <alignment horizontal="center"/>
    </xf>
    <xf numFmtId="1" fontId="12" fillId="2" borderId="14" xfId="1" applyNumberFormat="1" applyFont="1" applyFill="1" applyBorder="1" applyAlignment="1">
      <alignment horizontal="center"/>
    </xf>
    <xf numFmtId="0" fontId="12" fillId="2" borderId="6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  <xf numFmtId="3" fontId="12" fillId="2" borderId="11" xfId="1" applyNumberFormat="1" applyFont="1" applyFill="1" applyBorder="1" applyAlignment="1">
      <alignment horizontal="center"/>
    </xf>
    <xf numFmtId="3" fontId="12" fillId="2" borderId="10" xfId="1" applyNumberFormat="1" applyFont="1" applyFill="1" applyBorder="1" applyAlignment="1">
      <alignment horizontal="center"/>
    </xf>
    <xf numFmtId="1" fontId="12" fillId="2" borderId="11" xfId="1" applyNumberFormat="1" applyFont="1" applyFill="1" applyBorder="1" applyAlignment="1">
      <alignment horizontal="center"/>
    </xf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3" fontId="12" fillId="2" borderId="18" xfId="1" applyNumberFormat="1" applyFont="1" applyFill="1" applyBorder="1" applyAlignment="1">
      <alignment horizontal="center"/>
    </xf>
    <xf numFmtId="3" fontId="12" fillId="2" borderId="19" xfId="1" applyNumberFormat="1" applyFont="1" applyFill="1" applyBorder="1" applyAlignment="1">
      <alignment horizontal="center"/>
    </xf>
    <xf numFmtId="1" fontId="12" fillId="2" borderId="18" xfId="1" applyNumberFormat="1" applyFont="1" applyFill="1" applyBorder="1" applyAlignment="1">
      <alignment horizontal="center"/>
    </xf>
    <xf numFmtId="3" fontId="12" fillId="2" borderId="20" xfId="1" applyNumberFormat="1" applyFont="1" applyFill="1" applyBorder="1" applyAlignment="1">
      <alignment horizontal="center"/>
    </xf>
    <xf numFmtId="3" fontId="12" fillId="2" borderId="21" xfId="1" applyNumberFormat="1" applyFont="1" applyFill="1" applyBorder="1" applyAlignment="1">
      <alignment horizontal="center"/>
    </xf>
    <xf numFmtId="0" fontId="9" fillId="0" borderId="22" xfId="1" applyFont="1" applyBorder="1" applyAlignment="1">
      <alignment horizontal="left"/>
    </xf>
    <xf numFmtId="0" fontId="9" fillId="0" borderId="23" xfId="1" applyFont="1" applyBorder="1" applyAlignment="1">
      <alignment horizontal="left"/>
    </xf>
    <xf numFmtId="3" fontId="9" fillId="0" borderId="24" xfId="1" applyNumberFormat="1" applyFont="1" applyBorder="1" applyAlignment="1">
      <alignment horizontal="center"/>
    </xf>
    <xf numFmtId="3" fontId="9" fillId="0" borderId="25" xfId="1" applyNumberFormat="1" applyFont="1" applyBorder="1" applyAlignment="1">
      <alignment horizontal="center"/>
    </xf>
    <xf numFmtId="1" fontId="9" fillId="0" borderId="24" xfId="1" applyNumberFormat="1" applyFont="1" applyFill="1" applyBorder="1" applyAlignment="1">
      <alignment horizontal="center"/>
    </xf>
    <xf numFmtId="1" fontId="9" fillId="0" borderId="24" xfId="1" applyNumberFormat="1" applyFont="1" applyBorder="1" applyAlignment="1">
      <alignment horizontal="center"/>
    </xf>
    <xf numFmtId="0" fontId="9" fillId="0" borderId="26" xfId="1" applyFont="1" applyBorder="1" applyAlignment="1">
      <alignment horizontal="left"/>
    </xf>
    <xf numFmtId="0" fontId="9" fillId="0" borderId="27" xfId="1" applyFont="1" applyBorder="1" applyAlignment="1">
      <alignment horizontal="left"/>
    </xf>
    <xf numFmtId="1" fontId="9" fillId="0" borderId="0" xfId="1" applyNumberFormat="1" applyFont="1"/>
    <xf numFmtId="4" fontId="9" fillId="0" borderId="0" xfId="1" applyNumberFormat="1" applyFont="1" applyAlignment="1">
      <alignment horizontal="center"/>
    </xf>
    <xf numFmtId="0" fontId="9" fillId="0" borderId="0" xfId="1" applyFont="1"/>
    <xf numFmtId="0" fontId="12" fillId="2" borderId="28" xfId="1" applyFont="1" applyFill="1" applyBorder="1" applyAlignment="1">
      <alignment horizontal="center"/>
    </xf>
    <xf numFmtId="0" fontId="12" fillId="2" borderId="15" xfId="1" applyFont="1" applyFill="1" applyBorder="1" applyAlignment="1">
      <alignment horizontal="center"/>
    </xf>
    <xf numFmtId="3" fontId="12" fillId="2" borderId="29" xfId="1" applyNumberFormat="1" applyFont="1" applyFill="1" applyBorder="1" applyAlignment="1">
      <alignment horizontal="center"/>
    </xf>
    <xf numFmtId="3" fontId="12" fillId="2" borderId="30" xfId="1" applyNumberFormat="1" applyFont="1" applyFill="1" applyBorder="1" applyAlignment="1">
      <alignment horizontal="center"/>
    </xf>
    <xf numFmtId="0" fontId="12" fillId="2" borderId="31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3" fontId="12" fillId="2" borderId="32" xfId="1" applyNumberFormat="1" applyFont="1" applyFill="1" applyBorder="1" applyAlignment="1">
      <alignment horizontal="center"/>
    </xf>
    <xf numFmtId="1" fontId="12" fillId="2" borderId="20" xfId="1" applyNumberFormat="1" applyFont="1" applyFill="1" applyBorder="1" applyAlignment="1">
      <alignment horizontal="center"/>
    </xf>
    <xf numFmtId="0" fontId="7" fillId="0" borderId="22" xfId="1" applyFont="1" applyBorder="1" applyAlignment="1">
      <alignment horizontal="left"/>
    </xf>
    <xf numFmtId="0" fontId="7" fillId="0" borderId="23" xfId="1" applyFont="1" applyBorder="1" applyAlignment="1">
      <alignment horizontal="left"/>
    </xf>
    <xf numFmtId="3" fontId="7" fillId="0" borderId="24" xfId="1" applyNumberFormat="1" applyFont="1" applyBorder="1" applyAlignment="1">
      <alignment horizontal="center"/>
    </xf>
    <xf numFmtId="3" fontId="7" fillId="0" borderId="25" xfId="1" applyNumberFormat="1" applyFont="1" applyBorder="1" applyAlignment="1">
      <alignment horizontal="center"/>
    </xf>
    <xf numFmtId="1" fontId="7" fillId="0" borderId="24" xfId="1" applyNumberFormat="1" applyFont="1" applyFill="1" applyBorder="1" applyAlignment="1">
      <alignment horizontal="center"/>
    </xf>
    <xf numFmtId="1" fontId="7" fillId="0" borderId="24" xfId="1" applyNumberFormat="1" applyFont="1" applyBorder="1" applyAlignment="1">
      <alignment horizontal="center"/>
    </xf>
    <xf numFmtId="0" fontId="9" fillId="0" borderId="33" xfId="1" applyFont="1" applyBorder="1" applyAlignment="1">
      <alignment horizontal="left"/>
    </xf>
    <xf numFmtId="0" fontId="9" fillId="0" borderId="34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25" xfId="1" applyFont="1" applyBorder="1" applyAlignment="1">
      <alignment horizontal="left"/>
    </xf>
    <xf numFmtId="3" fontId="9" fillId="0" borderId="36" xfId="1" applyNumberFormat="1" applyFont="1" applyBorder="1" applyAlignment="1">
      <alignment horizontal="center"/>
    </xf>
    <xf numFmtId="3" fontId="9" fillId="3" borderId="23" xfId="1" applyNumberFormat="1" applyFont="1" applyFill="1" applyBorder="1" applyAlignment="1">
      <alignment horizontal="center"/>
    </xf>
    <xf numFmtId="3" fontId="9" fillId="3" borderId="37" xfId="1" applyNumberFormat="1" applyFont="1" applyFill="1" applyBorder="1" applyAlignment="1">
      <alignment horizontal="center"/>
    </xf>
    <xf numFmtId="4" fontId="13" fillId="0" borderId="0" xfId="0" applyNumberFormat="1" applyFont="1" applyAlignment="1">
      <alignment horizontal="center"/>
    </xf>
    <xf numFmtId="3" fontId="9" fillId="3" borderId="38" xfId="1" applyNumberFormat="1" applyFont="1" applyFill="1" applyBorder="1" applyAlignment="1">
      <alignment horizontal="center"/>
    </xf>
    <xf numFmtId="3" fontId="9" fillId="3" borderId="25" xfId="1" applyNumberFormat="1" applyFont="1" applyFill="1" applyBorder="1" applyAlignment="1">
      <alignment horizontal="center"/>
    </xf>
    <xf numFmtId="0" fontId="9" fillId="0" borderId="39" xfId="1" applyFont="1" applyBorder="1" applyAlignment="1">
      <alignment horizontal="left"/>
    </xf>
    <xf numFmtId="0" fontId="9" fillId="0" borderId="37" xfId="1" applyFont="1" applyBorder="1" applyAlignment="1">
      <alignment horizontal="left"/>
    </xf>
    <xf numFmtId="3" fontId="9" fillId="0" borderId="37" xfId="1" applyNumberFormat="1" applyFont="1" applyBorder="1" applyAlignment="1">
      <alignment horizontal="center"/>
    </xf>
    <xf numFmtId="3" fontId="9" fillId="4" borderId="37" xfId="1" applyNumberFormat="1" applyFont="1" applyFill="1" applyBorder="1" applyAlignment="1">
      <alignment horizontal="center"/>
    </xf>
    <xf numFmtId="3" fontId="9" fillId="0" borderId="24" xfId="1" applyNumberFormat="1" applyFont="1" applyFill="1" applyBorder="1" applyAlignment="1">
      <alignment horizontal="center"/>
    </xf>
    <xf numFmtId="0" fontId="9" fillId="0" borderId="40" xfId="1" applyFont="1" applyBorder="1" applyAlignment="1">
      <alignment horizontal="left"/>
    </xf>
    <xf numFmtId="1" fontId="9" fillId="0" borderId="37" xfId="1" applyNumberFormat="1" applyFont="1" applyFill="1" applyBorder="1" applyAlignment="1">
      <alignment horizontal="center"/>
    </xf>
    <xf numFmtId="1" fontId="9" fillId="0" borderId="37" xfId="1" applyNumberFormat="1" applyFont="1" applyBorder="1" applyAlignment="1">
      <alignment horizontal="center"/>
    </xf>
    <xf numFmtId="0" fontId="7" fillId="0" borderId="6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3" fontId="7" fillId="0" borderId="37" xfId="1" applyNumberFormat="1" applyFont="1" applyBorder="1" applyAlignment="1">
      <alignment horizontal="center"/>
    </xf>
    <xf numFmtId="3" fontId="7" fillId="0" borderId="40" xfId="1" applyNumberFormat="1" applyFont="1" applyBorder="1" applyAlignment="1">
      <alignment horizontal="center"/>
    </xf>
    <xf numFmtId="1" fontId="7" fillId="0" borderId="37" xfId="1" applyNumberFormat="1" applyFont="1" applyBorder="1" applyAlignment="1">
      <alignment horizontal="center"/>
    </xf>
    <xf numFmtId="2" fontId="7" fillId="0" borderId="0" xfId="1" applyNumberFormat="1" applyFont="1" applyFill="1" applyBorder="1"/>
    <xf numFmtId="0" fontId="7" fillId="0" borderId="26" xfId="1" applyFont="1" applyBorder="1" applyAlignment="1">
      <alignment horizontal="left"/>
    </xf>
    <xf numFmtId="0" fontId="7" fillId="0" borderId="27" xfId="1" applyFont="1" applyBorder="1" applyAlignment="1">
      <alignment horizontal="left"/>
    </xf>
    <xf numFmtId="3" fontId="7" fillId="0" borderId="36" xfId="1" applyNumberFormat="1" applyFont="1" applyBorder="1" applyAlignment="1">
      <alignment horizontal="center"/>
    </xf>
    <xf numFmtId="3" fontId="7" fillId="0" borderId="34" xfId="1" applyNumberFormat="1" applyFont="1" applyBorder="1" applyAlignment="1">
      <alignment horizontal="center"/>
    </xf>
    <xf numFmtId="1" fontId="7" fillId="0" borderId="36" xfId="1" applyNumberFormat="1" applyFont="1" applyBorder="1" applyAlignment="1">
      <alignment horizontal="center"/>
    </xf>
    <xf numFmtId="0" fontId="4" fillId="5" borderId="41" xfId="1" applyFont="1" applyFill="1" applyBorder="1" applyAlignment="1">
      <alignment horizontal="center"/>
    </xf>
    <xf numFmtId="0" fontId="4" fillId="5" borderId="42" xfId="1" applyFont="1" applyFill="1" applyBorder="1" applyAlignment="1">
      <alignment horizontal="center"/>
    </xf>
    <xf numFmtId="3" fontId="4" fillId="5" borderId="41" xfId="1" applyNumberFormat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3" fontId="4" fillId="4" borderId="5" xfId="1" applyNumberFormat="1" applyFont="1" applyFill="1" applyBorder="1" applyAlignment="1">
      <alignment horizontal="center"/>
    </xf>
    <xf numFmtId="3" fontId="4" fillId="4" borderId="43" xfId="1" applyNumberFormat="1" applyFont="1" applyFill="1" applyBorder="1" applyAlignment="1">
      <alignment horizontal="center"/>
    </xf>
    <xf numFmtId="0" fontId="9" fillId="4" borderId="44" xfId="1" applyFont="1" applyFill="1" applyBorder="1" applyAlignment="1">
      <alignment horizontal="left" wrapText="1"/>
    </xf>
    <xf numFmtId="0" fontId="9" fillId="4" borderId="45" xfId="1" applyFont="1" applyFill="1" applyBorder="1" applyAlignment="1">
      <alignment horizontal="left" wrapText="1"/>
    </xf>
    <xf numFmtId="3" fontId="9" fillId="4" borderId="36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 wrapText="1"/>
    </xf>
    <xf numFmtId="3" fontId="12" fillId="2" borderId="28" xfId="1" applyNumberFormat="1" applyFont="1" applyFill="1" applyBorder="1" applyAlignment="1">
      <alignment horizontal="center"/>
    </xf>
    <xf numFmtId="3" fontId="9" fillId="2" borderId="2" xfId="1" applyNumberFormat="1" applyFont="1" applyFill="1" applyBorder="1" applyAlignment="1">
      <alignment horizontal="center"/>
    </xf>
    <xf numFmtId="3" fontId="9" fillId="2" borderId="3" xfId="1" applyNumberFormat="1" applyFont="1" applyFill="1" applyBorder="1" applyAlignment="1">
      <alignment horizontal="center"/>
    </xf>
    <xf numFmtId="3" fontId="12" fillId="2" borderId="9" xfId="1" applyNumberFormat="1" applyFont="1" applyFill="1" applyBorder="1" applyAlignment="1">
      <alignment horizontal="center"/>
    </xf>
    <xf numFmtId="3" fontId="9" fillId="2" borderId="37" xfId="1" applyNumberFormat="1" applyFont="1" applyFill="1" applyBorder="1" applyAlignment="1">
      <alignment horizontal="center"/>
    </xf>
    <xf numFmtId="3" fontId="9" fillId="2" borderId="40" xfId="1" applyNumberFormat="1" applyFont="1" applyFill="1" applyBorder="1" applyAlignment="1">
      <alignment horizontal="center"/>
    </xf>
    <xf numFmtId="3" fontId="9" fillId="2" borderId="36" xfId="1" applyNumberFormat="1" applyFont="1" applyFill="1" applyBorder="1" applyAlignment="1">
      <alignment horizontal="center"/>
    </xf>
    <xf numFmtId="3" fontId="9" fillId="2" borderId="34" xfId="1" applyNumberFormat="1" applyFont="1" applyFill="1" applyBorder="1" applyAlignment="1">
      <alignment horizontal="center"/>
    </xf>
    <xf numFmtId="3" fontId="12" fillId="2" borderId="31" xfId="1" applyNumberFormat="1" applyFont="1" applyFill="1" applyBorder="1" applyAlignment="1">
      <alignment horizontal="center"/>
    </xf>
    <xf numFmtId="3" fontId="9" fillId="2" borderId="20" xfId="1" applyNumberFormat="1" applyFont="1" applyFill="1" applyBorder="1" applyAlignment="1">
      <alignment horizontal="center"/>
    </xf>
    <xf numFmtId="3" fontId="9" fillId="2" borderId="21" xfId="1" applyNumberFormat="1" applyFont="1" applyFill="1" applyBorder="1" applyAlignment="1">
      <alignment horizontal="center"/>
    </xf>
    <xf numFmtId="3" fontId="0" fillId="0" borderId="0" xfId="0" applyNumberFormat="1"/>
    <xf numFmtId="0" fontId="9" fillId="4" borderId="46" xfId="1" applyFont="1" applyFill="1" applyBorder="1" applyAlignment="1">
      <alignment horizontal="left" wrapText="1"/>
    </xf>
    <xf numFmtId="0" fontId="0" fillId="4" borderId="30" xfId="0" applyFill="1" applyBorder="1" applyAlignment="1">
      <alignment horizontal="left" wrapText="1"/>
    </xf>
    <xf numFmtId="3" fontId="9" fillId="4" borderId="11" xfId="1" applyNumberFormat="1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3" fontId="4" fillId="5" borderId="47" xfId="1" applyNumberFormat="1" applyFont="1" applyFill="1" applyBorder="1" applyAlignment="1">
      <alignment horizontal="center"/>
    </xf>
    <xf numFmtId="3" fontId="4" fillId="5" borderId="42" xfId="1" applyNumberFormat="1" applyFont="1" applyFill="1" applyBorder="1" applyAlignment="1">
      <alignment horizontal="center"/>
    </xf>
    <xf numFmtId="3" fontId="0" fillId="0" borderId="0" xfId="0" applyNumberFormat="1" applyFill="1"/>
    <xf numFmtId="0" fontId="4" fillId="0" borderId="48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49" xfId="1" applyFont="1" applyBorder="1" applyAlignment="1">
      <alignment horizontal="center"/>
    </xf>
    <xf numFmtId="0" fontId="9" fillId="0" borderId="28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3" fontId="9" fillId="0" borderId="14" xfId="1" applyNumberFormat="1" applyFont="1" applyBorder="1" applyAlignment="1">
      <alignment horizontal="center"/>
    </xf>
    <xf numFmtId="1" fontId="9" fillId="0" borderId="14" xfId="1" applyNumberFormat="1" applyFont="1" applyBorder="1" applyAlignment="1">
      <alignment horizontal="center"/>
    </xf>
    <xf numFmtId="3" fontId="9" fillId="0" borderId="15" xfId="1" applyNumberFormat="1" applyFont="1" applyBorder="1" applyAlignment="1">
      <alignment horizontal="center"/>
    </xf>
    <xf numFmtId="0" fontId="9" fillId="0" borderId="39" xfId="1" applyFont="1" applyBorder="1" applyAlignment="1">
      <alignment horizontal="left" wrapText="1"/>
    </xf>
    <xf numFmtId="0" fontId="9" fillId="0" borderId="37" xfId="1" applyFont="1" applyBorder="1" applyAlignment="1">
      <alignment horizontal="left" wrapText="1"/>
    </xf>
    <xf numFmtId="0" fontId="7" fillId="0" borderId="31" xfId="1" applyFont="1" applyBorder="1" applyAlignment="1">
      <alignment horizontal="left"/>
    </xf>
    <xf numFmtId="0" fontId="7" fillId="0" borderId="20" xfId="1" applyFont="1" applyBorder="1" applyAlignment="1">
      <alignment horizontal="left"/>
    </xf>
    <xf numFmtId="3" fontId="7" fillId="0" borderId="20" xfId="1" applyNumberFormat="1" applyFont="1" applyBorder="1" applyAlignment="1">
      <alignment horizontal="center"/>
    </xf>
    <xf numFmtId="3" fontId="9" fillId="0" borderId="20" xfId="1" applyNumberFormat="1" applyFont="1" applyBorder="1" applyAlignment="1">
      <alignment horizontal="center"/>
    </xf>
    <xf numFmtId="3" fontId="7" fillId="0" borderId="21" xfId="1" applyNumberFormat="1" applyFont="1" applyBorder="1" applyAlignment="1">
      <alignment horizontal="center"/>
    </xf>
    <xf numFmtId="0" fontId="4" fillId="5" borderId="50" xfId="1" applyFont="1" applyFill="1" applyBorder="1" applyAlignment="1">
      <alignment horizontal="center"/>
    </xf>
    <xf numFmtId="0" fontId="4" fillId="5" borderId="18" xfId="1" applyFont="1" applyFill="1" applyBorder="1" applyAlignment="1">
      <alignment horizontal="center"/>
    </xf>
    <xf numFmtId="3" fontId="4" fillId="5" borderId="18" xfId="1" applyNumberFormat="1" applyFont="1" applyFill="1" applyBorder="1" applyAlignment="1">
      <alignment horizontal="center"/>
    </xf>
    <xf numFmtId="0" fontId="4" fillId="5" borderId="41" xfId="1" applyFont="1" applyFill="1" applyBorder="1" applyAlignment="1">
      <alignment horizontal="left"/>
    </xf>
    <xf numFmtId="0" fontId="4" fillId="5" borderId="42" xfId="1" applyFont="1" applyFill="1" applyBorder="1" applyAlignment="1">
      <alignment horizontal="left"/>
    </xf>
    <xf numFmtId="0" fontId="9" fillId="4" borderId="51" xfId="1" applyFont="1" applyFill="1" applyBorder="1" applyAlignment="1">
      <alignment horizontal="center" wrapText="1"/>
    </xf>
    <xf numFmtId="0" fontId="9" fillId="4" borderId="29" xfId="1" applyFont="1" applyFill="1" applyBorder="1" applyAlignment="1">
      <alignment horizontal="center" wrapText="1"/>
    </xf>
    <xf numFmtId="0" fontId="3" fillId="0" borderId="0" xfId="1" applyFont="1"/>
    <xf numFmtId="0" fontId="13" fillId="0" borderId="0" xfId="0" applyFont="1"/>
    <xf numFmtId="0" fontId="13" fillId="0" borderId="0" xfId="0" applyFont="1" applyFill="1"/>
    <xf numFmtId="0" fontId="9" fillId="4" borderId="37" xfId="1" applyFont="1" applyFill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0" fontId="9" fillId="4" borderId="52" xfId="1" applyFont="1" applyFill="1" applyBorder="1" applyAlignment="1">
      <alignment horizontal="center" wrapText="1"/>
    </xf>
    <xf numFmtId="3" fontId="9" fillId="4" borderId="30" xfId="1" applyNumberFormat="1" applyFont="1" applyFill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7" fillId="0" borderId="4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5" xfId="1" applyFont="1" applyBorder="1" applyAlignment="1"/>
    <xf numFmtId="0" fontId="7" fillId="0" borderId="43" xfId="1" applyFont="1" applyBorder="1" applyAlignment="1"/>
    <xf numFmtId="0" fontId="14" fillId="6" borderId="41" xfId="1" applyFont="1" applyFill="1" applyBorder="1" applyAlignment="1">
      <alignment wrapText="1"/>
    </xf>
    <xf numFmtId="0" fontId="14" fillId="6" borderId="47" xfId="1" applyFont="1" applyFill="1" applyBorder="1" applyAlignment="1">
      <alignment wrapText="1"/>
    </xf>
    <xf numFmtId="0" fontId="7" fillId="6" borderId="47" xfId="1" applyFont="1" applyFill="1" applyBorder="1" applyAlignment="1"/>
    <xf numFmtId="0" fontId="7" fillId="6" borderId="47" xfId="1" applyFont="1" applyFill="1" applyBorder="1"/>
    <xf numFmtId="0" fontId="7" fillId="6" borderId="2" xfId="1" applyFont="1" applyFill="1" applyBorder="1"/>
    <xf numFmtId="3" fontId="4" fillId="6" borderId="42" xfId="1" applyNumberFormat="1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wrapText="1"/>
    </xf>
    <xf numFmtId="0" fontId="15" fillId="0" borderId="24" xfId="0" applyFont="1" applyFill="1" applyBorder="1" applyAlignment="1">
      <alignment wrapText="1"/>
    </xf>
    <xf numFmtId="0" fontId="15" fillId="0" borderId="24" xfId="0" applyFont="1" applyBorder="1" applyAlignment="1"/>
    <xf numFmtId="0" fontId="15" fillId="0" borderId="37" xfId="0" applyFont="1" applyBorder="1" applyAlignment="1">
      <alignment horizontal="center" vertical="center"/>
    </xf>
    <xf numFmtId="3" fontId="15" fillId="7" borderId="40" xfId="0" applyNumberFormat="1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3" fontId="15" fillId="7" borderId="34" xfId="0" applyNumberFormat="1" applyFont="1" applyFill="1" applyBorder="1" applyAlignment="1">
      <alignment horizontal="center" vertical="center"/>
    </xf>
    <xf numFmtId="3" fontId="15" fillId="0" borderId="34" xfId="0" applyNumberFormat="1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3" fontId="15" fillId="0" borderId="37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 refreshError="1"/>
      <sheetData sheetId="1" refreshError="1">
        <row r="17">
          <cell r="C17">
            <v>729449.88000000012</v>
          </cell>
          <cell r="F17">
            <v>369892.31999999995</v>
          </cell>
          <cell r="H17">
            <v>634.53</v>
          </cell>
          <cell r="K17">
            <v>159554.85000000003</v>
          </cell>
          <cell r="O17">
            <v>210910.36000000002</v>
          </cell>
          <cell r="P17">
            <v>32967.39</v>
          </cell>
          <cell r="Q17">
            <v>19192.05</v>
          </cell>
          <cell r="T17">
            <v>12626.720000000001</v>
          </cell>
        </row>
        <row r="33">
          <cell r="C33">
            <v>716936.55999999994</v>
          </cell>
          <cell r="F33">
            <v>366729.17000000004</v>
          </cell>
          <cell r="H33">
            <v>21441.170000000002</v>
          </cell>
          <cell r="I33">
            <v>14202.59</v>
          </cell>
          <cell r="J33">
            <v>41054.9</v>
          </cell>
          <cell r="K33">
            <v>156951.65000000002</v>
          </cell>
          <cell r="M33">
            <v>2003.3999999999999</v>
          </cell>
          <cell r="N33">
            <v>434.09999999999991</v>
          </cell>
          <cell r="O33">
            <v>148724.82999999999</v>
          </cell>
          <cell r="P33">
            <v>33687.170000000006</v>
          </cell>
          <cell r="Q33">
            <v>18575.030000000002</v>
          </cell>
          <cell r="T33">
            <v>12050.83</v>
          </cell>
          <cell r="U33">
            <v>128.28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W99"/>
  <sheetViews>
    <sheetView tabSelected="1" workbookViewId="0">
      <selection activeCell="V38" sqref="V38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9.6640625" hidden="1" customWidth="1"/>
    <col min="11" max="11" width="0" hidden="1" customWidth="1"/>
    <col min="12" max="12" width="13.5546875" style="81" hidden="1" customWidth="1"/>
    <col min="13" max="13" width="13.33203125" hidden="1" customWidth="1"/>
    <col min="14" max="16" width="0" hidden="1" customWidth="1"/>
    <col min="17" max="17" width="9.109375" style="5"/>
    <col min="18" max="18" width="10.88671875" hidden="1" customWidth="1"/>
    <col min="19" max="21" width="0" hidden="1" customWidth="1"/>
    <col min="22" max="22" width="9.5546875" bestFit="1" customWidth="1"/>
  </cols>
  <sheetData>
    <row r="1" spans="1:18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4"/>
      <c r="M1" s="1"/>
      <c r="N1" s="1"/>
    </row>
    <row r="2" spans="1:18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4"/>
      <c r="M2" s="1"/>
      <c r="N2" s="1"/>
    </row>
    <row r="3" spans="1:18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1"/>
      <c r="K3" s="1"/>
      <c r="L3" s="4"/>
      <c r="M3" s="1"/>
      <c r="N3" s="1"/>
    </row>
    <row r="4" spans="1:18" ht="15" thickBot="1" x14ac:dyDescent="0.35">
      <c r="A4" s="6" t="s">
        <v>3</v>
      </c>
      <c r="B4" s="6"/>
      <c r="C4" s="6"/>
      <c r="D4" s="6"/>
      <c r="E4" s="6"/>
      <c r="F4" s="6"/>
      <c r="G4" s="6"/>
      <c r="H4" s="6"/>
      <c r="I4" s="6"/>
      <c r="J4" s="1"/>
      <c r="K4" s="1"/>
      <c r="L4" s="4"/>
      <c r="M4" s="1"/>
      <c r="N4" s="1"/>
    </row>
    <row r="5" spans="1:18" ht="48.6" thickBot="1" x14ac:dyDescent="0.35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"/>
      <c r="K5" s="11"/>
      <c r="L5" s="11"/>
      <c r="M5" s="1"/>
      <c r="N5" s="1"/>
    </row>
    <row r="6" spans="1:18" x14ac:dyDescent="0.3">
      <c r="A6" s="12">
        <v>1</v>
      </c>
      <c r="B6" s="13"/>
      <c r="C6" s="14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  <c r="I6" s="16">
        <v>8</v>
      </c>
      <c r="J6" s="17"/>
      <c r="K6" s="18"/>
      <c r="L6" s="19"/>
      <c r="M6" s="1"/>
      <c r="N6" s="1"/>
    </row>
    <row r="7" spans="1:18" x14ac:dyDescent="0.3">
      <c r="A7" s="20" t="s">
        <v>12</v>
      </c>
      <c r="B7" s="21"/>
      <c r="C7" s="21"/>
      <c r="D7" s="21"/>
      <c r="E7" s="21"/>
      <c r="F7" s="21"/>
      <c r="G7" s="21"/>
      <c r="H7" s="21"/>
      <c r="I7" s="22"/>
      <c r="J7" s="17"/>
      <c r="K7" s="18"/>
      <c r="L7" s="19"/>
      <c r="M7" s="1"/>
      <c r="N7" s="1"/>
    </row>
    <row r="8" spans="1:18" x14ac:dyDescent="0.3">
      <c r="A8" s="23" t="s">
        <v>13</v>
      </c>
      <c r="B8" s="24"/>
      <c r="C8" s="25">
        <v>-29882.530000000028</v>
      </c>
      <c r="D8" s="26">
        <v>169231.99</v>
      </c>
      <c r="E8" s="27">
        <f>SUM(E9:E11)</f>
        <v>837290.5199999999</v>
      </c>
      <c r="F8" s="28">
        <v>837291.08</v>
      </c>
      <c r="G8" s="25">
        <f>SUM(G9:G11)</f>
        <v>825721.77</v>
      </c>
      <c r="H8" s="25">
        <f>C8+E8-F8</f>
        <v>-29883.090000000084</v>
      </c>
      <c r="I8" s="26">
        <f>D8+E8-G8</f>
        <v>180800.73999999987</v>
      </c>
      <c r="J8" s="29"/>
      <c r="K8" s="30"/>
      <c r="L8" s="31">
        <f>[1]Бон11!$C$17</f>
        <v>729449.88000000012</v>
      </c>
      <c r="M8" s="30">
        <f>[1]Бон11!$C$33</f>
        <v>716936.55999999994</v>
      </c>
      <c r="N8" s="30">
        <v>2546.62</v>
      </c>
      <c r="O8">
        <v>1632.44</v>
      </c>
      <c r="R8">
        <v>139744.98000000001</v>
      </c>
    </row>
    <row r="9" spans="1:18" hidden="1" x14ac:dyDescent="0.3">
      <c r="A9" s="32" t="s">
        <v>14</v>
      </c>
      <c r="B9" s="33"/>
      <c r="C9" s="34"/>
      <c r="D9" s="35">
        <v>168250.28999999992</v>
      </c>
      <c r="E9" s="36">
        <v>834129.24</v>
      </c>
      <c r="F9" s="36"/>
      <c r="G9" s="34">
        <v>822823.93</v>
      </c>
      <c r="H9" s="34"/>
      <c r="I9" s="35">
        <f>D9+E9-G9</f>
        <v>179555.59999999986</v>
      </c>
      <c r="J9" s="29"/>
      <c r="K9" s="30"/>
      <c r="L9" s="31"/>
      <c r="M9" s="30"/>
      <c r="N9" s="30"/>
    </row>
    <row r="10" spans="1:18" hidden="1" x14ac:dyDescent="0.3">
      <c r="A10" s="37" t="s">
        <v>15</v>
      </c>
      <c r="B10" s="38"/>
      <c r="C10" s="39"/>
      <c r="D10" s="40"/>
      <c r="E10" s="41">
        <v>2370.96</v>
      </c>
      <c r="F10" s="41"/>
      <c r="G10" s="39">
        <v>2107.52</v>
      </c>
      <c r="H10" s="39"/>
      <c r="I10" s="40"/>
      <c r="J10" s="29"/>
      <c r="K10" s="30"/>
      <c r="L10" s="31"/>
      <c r="M10" s="30"/>
      <c r="N10" s="30"/>
    </row>
    <row r="11" spans="1:18" ht="15" hidden="1" thickBot="1" x14ac:dyDescent="0.35">
      <c r="A11" s="42" t="s">
        <v>16</v>
      </c>
      <c r="B11" s="43"/>
      <c r="C11" s="44"/>
      <c r="D11" s="45">
        <v>981.69999999999982</v>
      </c>
      <c r="E11" s="46">
        <v>790.32</v>
      </c>
      <c r="F11" s="46"/>
      <c r="G11" s="44">
        <v>790.32</v>
      </c>
      <c r="H11" s="47"/>
      <c r="I11" s="48">
        <f>D11+E11-G11</f>
        <v>981.69999999999993</v>
      </c>
      <c r="J11" s="29"/>
      <c r="K11" s="30"/>
      <c r="L11" s="31"/>
      <c r="M11" s="30"/>
      <c r="N11" s="30"/>
    </row>
    <row r="12" spans="1:18" x14ac:dyDescent="0.3">
      <c r="A12" s="49"/>
      <c r="B12" s="50"/>
      <c r="C12" s="51"/>
      <c r="D12" s="52"/>
      <c r="E12" s="53"/>
      <c r="F12" s="54"/>
      <c r="G12" s="51"/>
      <c r="H12" s="51"/>
      <c r="I12" s="52"/>
      <c r="J12" s="29"/>
      <c r="K12" s="30"/>
      <c r="L12" s="31"/>
      <c r="M12" s="30"/>
      <c r="N12" s="30"/>
    </row>
    <row r="13" spans="1:18" x14ac:dyDescent="0.3">
      <c r="A13" s="55" t="s">
        <v>17</v>
      </c>
      <c r="B13" s="56"/>
      <c r="C13" s="25">
        <v>193399.81999999972</v>
      </c>
      <c r="D13" s="26">
        <v>155543.05000000005</v>
      </c>
      <c r="E13" s="27">
        <f>SUM(E14:E16)</f>
        <v>1154178.24</v>
      </c>
      <c r="F13" s="28">
        <v>399166</v>
      </c>
      <c r="G13" s="25">
        <f>SUM(G14:G16)</f>
        <v>1126904.6600000001</v>
      </c>
      <c r="H13" s="25">
        <f>C13+E13-F13</f>
        <v>948412.05999999959</v>
      </c>
      <c r="I13" s="26">
        <f>D13+E13-G13</f>
        <v>182816.62999999989</v>
      </c>
      <c r="J13" s="29"/>
      <c r="K13" s="57"/>
      <c r="L13" s="58">
        <f>[1]Бон11!$F$17</f>
        <v>369892.31999999995</v>
      </c>
      <c r="M13" s="59">
        <f>[1]Бон11!$F$33</f>
        <v>366729.17000000004</v>
      </c>
      <c r="N13" s="59">
        <f>84.34+621.74</f>
        <v>706.08</v>
      </c>
      <c r="R13">
        <v>163159.85</v>
      </c>
    </row>
    <row r="14" spans="1:18" hidden="1" x14ac:dyDescent="0.3">
      <c r="A14" s="60" t="s">
        <v>14</v>
      </c>
      <c r="B14" s="61"/>
      <c r="C14" s="62"/>
      <c r="D14" s="34">
        <v>154833.83000000007</v>
      </c>
      <c r="E14" s="36">
        <v>1149820.56</v>
      </c>
      <c r="F14" s="36"/>
      <c r="G14" s="34">
        <v>1123810.1200000001</v>
      </c>
      <c r="H14" s="34"/>
      <c r="I14" s="35">
        <f>D14+E14-G14</f>
        <v>180844.27000000002</v>
      </c>
      <c r="J14" s="29"/>
      <c r="K14" s="57"/>
      <c r="L14" s="58"/>
      <c r="M14" s="59"/>
      <c r="N14" s="59"/>
    </row>
    <row r="15" spans="1:18" hidden="1" x14ac:dyDescent="0.3">
      <c r="A15" s="37" t="s">
        <v>15</v>
      </c>
      <c r="B15" s="38"/>
      <c r="C15" s="63"/>
      <c r="D15" s="39"/>
      <c r="E15" s="41">
        <v>3268.26</v>
      </c>
      <c r="F15" s="41"/>
      <c r="G15" s="39">
        <v>2905.12</v>
      </c>
      <c r="H15" s="39"/>
      <c r="I15" s="40"/>
      <c r="J15" s="29"/>
      <c r="K15" s="57"/>
      <c r="L15" s="58"/>
      <c r="M15" s="59"/>
      <c r="N15" s="59"/>
    </row>
    <row r="16" spans="1:18" ht="15" hidden="1" thickBot="1" x14ac:dyDescent="0.35">
      <c r="A16" s="64" t="s">
        <v>16</v>
      </c>
      <c r="B16" s="65"/>
      <c r="C16" s="66"/>
      <c r="D16" s="47">
        <v>709.22</v>
      </c>
      <c r="E16" s="67">
        <v>1089.42</v>
      </c>
      <c r="F16" s="67"/>
      <c r="G16" s="47">
        <v>189.42</v>
      </c>
      <c r="H16" s="47"/>
      <c r="I16" s="48">
        <f>D16+E16-G16</f>
        <v>1609.22</v>
      </c>
      <c r="J16" s="29"/>
      <c r="K16" s="57"/>
      <c r="L16" s="58"/>
      <c r="M16" s="59"/>
      <c r="N16" s="59"/>
    </row>
    <row r="17" spans="1:18" x14ac:dyDescent="0.3">
      <c r="A17" s="68"/>
      <c r="B17" s="69"/>
      <c r="C17" s="70"/>
      <c r="D17" s="71"/>
      <c r="E17" s="72"/>
      <c r="F17" s="73"/>
      <c r="G17" s="70"/>
      <c r="H17" s="70"/>
      <c r="I17" s="71"/>
      <c r="J17" s="1"/>
      <c r="K17" s="1"/>
      <c r="L17" s="4"/>
      <c r="M17" s="1"/>
      <c r="N17" s="1"/>
    </row>
    <row r="18" spans="1:18" x14ac:dyDescent="0.3">
      <c r="A18" s="74" t="s">
        <v>18</v>
      </c>
      <c r="B18" s="75"/>
      <c r="C18" s="25">
        <v>-323.22000000000116</v>
      </c>
      <c r="D18" s="26">
        <v>35876.800000000017</v>
      </c>
      <c r="E18" s="27">
        <f>SUM(E19:E21)</f>
        <v>165909.6</v>
      </c>
      <c r="F18" s="27">
        <v>165909.6</v>
      </c>
      <c r="G18" s="25">
        <f>SUM(G19:G21)</f>
        <v>163610.52000000002</v>
      </c>
      <c r="H18" s="25">
        <f>C18+E18-F18</f>
        <v>-323.22000000000116</v>
      </c>
      <c r="I18" s="26">
        <f>D18+E18-G18</f>
        <v>38175.880000000005</v>
      </c>
      <c r="J18" s="1"/>
      <c r="K18" s="1"/>
      <c r="L18" s="4">
        <f>[1]Бон11!$K$17</f>
        <v>159554.85000000003</v>
      </c>
      <c r="M18" s="1">
        <f>[1]Бон11!$K$33</f>
        <v>156951.65000000002</v>
      </c>
      <c r="N18" s="1">
        <v>295.8</v>
      </c>
      <c r="O18">
        <v>356.7</v>
      </c>
      <c r="R18">
        <v>36133.800000000003</v>
      </c>
    </row>
    <row r="19" spans="1:18" hidden="1" x14ac:dyDescent="0.3">
      <c r="A19" s="32" t="s">
        <v>14</v>
      </c>
      <c r="B19" s="33"/>
      <c r="C19" s="34"/>
      <c r="D19" s="35">
        <v>35668</v>
      </c>
      <c r="E19" s="36">
        <v>165283.20000000001</v>
      </c>
      <c r="F19" s="36"/>
      <c r="G19" s="34">
        <v>163036.32</v>
      </c>
      <c r="H19" s="34"/>
      <c r="I19" s="35">
        <f>D19+E19-G19</f>
        <v>37914.880000000005</v>
      </c>
      <c r="J19" s="1"/>
      <c r="K19" s="1"/>
      <c r="L19" s="4"/>
      <c r="M19" s="1"/>
      <c r="N19" s="1"/>
    </row>
    <row r="20" spans="1:18" hidden="1" x14ac:dyDescent="0.3">
      <c r="A20" s="37" t="s">
        <v>15</v>
      </c>
      <c r="B20" s="38"/>
      <c r="C20" s="39"/>
      <c r="D20" s="40"/>
      <c r="E20" s="41">
        <v>469.8</v>
      </c>
      <c r="F20" s="41"/>
      <c r="G20" s="39">
        <v>417.6</v>
      </c>
      <c r="H20" s="39"/>
      <c r="I20" s="40"/>
      <c r="J20" s="1"/>
      <c r="K20" s="1"/>
      <c r="L20" s="4"/>
      <c r="M20" s="1"/>
      <c r="N20" s="1"/>
    </row>
    <row r="21" spans="1:18" ht="15" hidden="1" thickBot="1" x14ac:dyDescent="0.35">
      <c r="A21" s="42" t="s">
        <v>16</v>
      </c>
      <c r="B21" s="43"/>
      <c r="C21" s="44"/>
      <c r="D21" s="45">
        <v>208.8</v>
      </c>
      <c r="E21" s="46">
        <v>156.6</v>
      </c>
      <c r="F21" s="46"/>
      <c r="G21" s="44">
        <v>156.6</v>
      </c>
      <c r="H21" s="47"/>
      <c r="I21" s="48">
        <f>D21+E21-G21</f>
        <v>208.79999999999998</v>
      </c>
      <c r="J21" s="1"/>
      <c r="K21" s="1"/>
      <c r="L21" s="4"/>
      <c r="M21" s="1"/>
      <c r="N21" s="1"/>
    </row>
    <row r="22" spans="1:18" x14ac:dyDescent="0.3">
      <c r="A22" s="76"/>
      <c r="B22" s="77"/>
      <c r="C22" s="51"/>
      <c r="D22" s="52"/>
      <c r="E22" s="53"/>
      <c r="F22" s="53"/>
      <c r="G22" s="51"/>
      <c r="H22" s="51"/>
      <c r="I22" s="51"/>
      <c r="J22" s="1"/>
      <c r="K22" s="1"/>
      <c r="L22" s="4"/>
      <c r="M22" s="1"/>
      <c r="N22" s="1"/>
    </row>
    <row r="23" spans="1:18" x14ac:dyDescent="0.3">
      <c r="A23" s="74" t="s">
        <v>19</v>
      </c>
      <c r="B23" s="75"/>
      <c r="C23" s="78">
        <v>133.52999999997337</v>
      </c>
      <c r="D23" s="26">
        <v>3527.7700000000004</v>
      </c>
      <c r="E23" s="27">
        <f>SUM(E24:E26)</f>
        <v>18714.010000000002</v>
      </c>
      <c r="F23" s="27">
        <v>18714.009999999998</v>
      </c>
      <c r="G23" s="25">
        <f>SUM(G24:G26)</f>
        <v>18757.050000000003</v>
      </c>
      <c r="H23" s="78">
        <f>C23+E23-F23</f>
        <v>133.52999999997701</v>
      </c>
      <c r="I23" s="78">
        <f>D23+E23-G23</f>
        <v>3484.7299999999996</v>
      </c>
      <c r="J23" s="79">
        <v>8353.15</v>
      </c>
      <c r="K23" s="80">
        <f>F23-J23</f>
        <v>10360.859999999999</v>
      </c>
      <c r="L23" s="81">
        <f>[1]Бон11!$Q$17</f>
        <v>19192.05</v>
      </c>
      <c r="M23">
        <f>[1]Бон11!$Q$33</f>
        <v>18575.030000000002</v>
      </c>
      <c r="N23">
        <v>195.24</v>
      </c>
      <c r="O23">
        <v>34.090000000000003</v>
      </c>
      <c r="R23">
        <v>3657.25</v>
      </c>
    </row>
    <row r="24" spans="1:18" hidden="1" x14ac:dyDescent="0.3">
      <c r="A24" s="32" t="s">
        <v>14</v>
      </c>
      <c r="B24" s="33"/>
      <c r="C24" s="34"/>
      <c r="D24" s="35">
        <v>3503.4100000000035</v>
      </c>
      <c r="E24" s="36">
        <v>18640.93</v>
      </c>
      <c r="F24" s="36"/>
      <c r="G24" s="34">
        <v>18690.060000000001</v>
      </c>
      <c r="H24" s="34"/>
      <c r="I24" s="35">
        <f>D24+E24-G24</f>
        <v>3454.2800000000025</v>
      </c>
      <c r="J24" s="79"/>
      <c r="K24" s="82"/>
    </row>
    <row r="25" spans="1:18" hidden="1" x14ac:dyDescent="0.3">
      <c r="A25" s="37" t="s">
        <v>15</v>
      </c>
      <c r="B25" s="38"/>
      <c r="C25" s="39"/>
      <c r="D25" s="40"/>
      <c r="E25" s="41">
        <v>54.81</v>
      </c>
      <c r="F25" s="41"/>
      <c r="G25" s="39">
        <v>48.72</v>
      </c>
      <c r="H25" s="39"/>
      <c r="I25" s="40"/>
      <c r="J25" s="79"/>
      <c r="K25" s="82"/>
    </row>
    <row r="26" spans="1:18" ht="15" hidden="1" thickBot="1" x14ac:dyDescent="0.35">
      <c r="A26" s="42" t="s">
        <v>16</v>
      </c>
      <c r="B26" s="43"/>
      <c r="C26" s="47"/>
      <c r="D26" s="45">
        <v>24.36</v>
      </c>
      <c r="E26" s="46">
        <v>18.27</v>
      </c>
      <c r="F26" s="46"/>
      <c r="G26" s="44">
        <v>18.27</v>
      </c>
      <c r="H26" s="47"/>
      <c r="I26" s="48">
        <f>D26+E26-G26</f>
        <v>24.359999999999996</v>
      </c>
      <c r="J26" s="79"/>
      <c r="K26" s="82"/>
    </row>
    <row r="27" spans="1:18" x14ac:dyDescent="0.3">
      <c r="A27" s="76"/>
      <c r="B27" s="77"/>
      <c r="C27" s="51"/>
      <c r="D27" s="52"/>
      <c r="E27" s="53"/>
      <c r="F27" s="53"/>
      <c r="G27" s="51"/>
      <c r="H27" s="51"/>
      <c r="I27" s="51"/>
      <c r="J27" s="79"/>
      <c r="K27" s="83"/>
    </row>
    <row r="28" spans="1:18" x14ac:dyDescent="0.3">
      <c r="A28" s="74" t="s">
        <v>20</v>
      </c>
      <c r="B28" s="75"/>
      <c r="C28" s="78">
        <v>59.529999999960637</v>
      </c>
      <c r="D28" s="26">
        <v>1319.3199999999997</v>
      </c>
      <c r="E28" s="27">
        <f>SUM(E29:E31)</f>
        <v>2805.12</v>
      </c>
      <c r="F28" s="27">
        <v>2805.12</v>
      </c>
      <c r="G28" s="25">
        <f>SUM(G29:G31)</f>
        <v>2775.15</v>
      </c>
      <c r="H28" s="78">
        <f>C28+E28-F28</f>
        <v>59.529999999960637</v>
      </c>
      <c r="I28" s="78">
        <f>D28+E28-G28</f>
        <v>1349.2899999999995</v>
      </c>
      <c r="J28" s="79">
        <v>11752.58</v>
      </c>
      <c r="K28" s="80">
        <f>F28-J28</f>
        <v>-8947.4599999999991</v>
      </c>
      <c r="L28" s="81">
        <f>[1]Бон11!$T$17</f>
        <v>12626.720000000001</v>
      </c>
      <c r="M28">
        <f>[1]Бон11!$T$33</f>
        <v>12050.83</v>
      </c>
      <c r="N28">
        <v>99.66</v>
      </c>
      <c r="O28">
        <v>21.91</v>
      </c>
      <c r="R28">
        <v>1373.65</v>
      </c>
    </row>
    <row r="29" spans="1:18" hidden="1" x14ac:dyDescent="0.3">
      <c r="A29" s="32" t="s">
        <v>14</v>
      </c>
      <c r="B29" s="33"/>
      <c r="C29" s="34"/>
      <c r="D29" s="35">
        <v>1303.3199999999997</v>
      </c>
      <c r="E29" s="36">
        <v>2757.12</v>
      </c>
      <c r="F29" s="36"/>
      <c r="G29" s="34">
        <v>2731.15</v>
      </c>
      <c r="H29" s="34"/>
      <c r="I29" s="35">
        <f>D29+E29-G29</f>
        <v>1329.2899999999995</v>
      </c>
      <c r="J29" s="79"/>
      <c r="K29" s="82"/>
    </row>
    <row r="30" spans="1:18" hidden="1" x14ac:dyDescent="0.3">
      <c r="A30" s="37" t="s">
        <v>15</v>
      </c>
      <c r="B30" s="38"/>
      <c r="C30" s="39"/>
      <c r="D30" s="40"/>
      <c r="E30" s="41">
        <v>36</v>
      </c>
      <c r="F30" s="41"/>
      <c r="G30" s="39">
        <v>32</v>
      </c>
      <c r="H30" s="39"/>
      <c r="I30" s="40"/>
      <c r="J30" s="79"/>
      <c r="K30" s="82"/>
    </row>
    <row r="31" spans="1:18" ht="15" hidden="1" thickBot="1" x14ac:dyDescent="0.35">
      <c r="A31" s="42" t="s">
        <v>16</v>
      </c>
      <c r="B31" s="43"/>
      <c r="C31" s="47"/>
      <c r="D31" s="45">
        <v>16</v>
      </c>
      <c r="E31" s="46">
        <v>12</v>
      </c>
      <c r="F31" s="46"/>
      <c r="G31" s="44">
        <v>12</v>
      </c>
      <c r="H31" s="47"/>
      <c r="I31" s="48">
        <f>D31+E31-G31</f>
        <v>16</v>
      </c>
      <c r="J31" s="79"/>
      <c r="K31" s="82"/>
    </row>
    <row r="32" spans="1:18" x14ac:dyDescent="0.3">
      <c r="A32" s="76"/>
      <c r="B32" s="77"/>
      <c r="C32" s="51"/>
      <c r="D32" s="52"/>
      <c r="E32" s="53"/>
      <c r="F32" s="53"/>
      <c r="G32" s="51"/>
      <c r="H32" s="51"/>
      <c r="I32" s="51"/>
      <c r="J32" s="79"/>
      <c r="K32" s="83"/>
    </row>
    <row r="33" spans="1:18" x14ac:dyDescent="0.3">
      <c r="A33" s="74" t="s">
        <v>21</v>
      </c>
      <c r="B33" s="75"/>
      <c r="C33" s="78">
        <v>165.84999999995489</v>
      </c>
      <c r="D33" s="26">
        <v>9260.9499999999971</v>
      </c>
      <c r="E33" s="27">
        <f>SUM(E34:E36)</f>
        <v>50626.439999999995</v>
      </c>
      <c r="F33" s="27">
        <v>50626.44</v>
      </c>
      <c r="G33" s="25">
        <f>SUM(G34:G36)</f>
        <v>49948.04</v>
      </c>
      <c r="H33" s="78">
        <f>C33+E33-F33</f>
        <v>165.84999999994761</v>
      </c>
      <c r="I33" s="78">
        <f>D33+E33-G33</f>
        <v>9939.3499999999913</v>
      </c>
      <c r="J33" s="79">
        <v>24726.6</v>
      </c>
      <c r="K33" s="80">
        <f>F33-J33</f>
        <v>25899.840000000004</v>
      </c>
      <c r="L33" s="81">
        <f>[1]Бон11!$P$17</f>
        <v>32967.39</v>
      </c>
      <c r="M33">
        <f>[1]Бон11!$P$33</f>
        <v>33687.170000000006</v>
      </c>
      <c r="N33">
        <f>77.06+244.59</f>
        <v>321.64999999999998</v>
      </c>
      <c r="O33">
        <v>86.45</v>
      </c>
      <c r="R33">
        <v>9487.67</v>
      </c>
    </row>
    <row r="34" spans="1:18" hidden="1" x14ac:dyDescent="0.3">
      <c r="A34" s="32" t="s">
        <v>14</v>
      </c>
      <c r="B34" s="33"/>
      <c r="C34" s="34"/>
      <c r="D34" s="35">
        <v>9219.8700000000026</v>
      </c>
      <c r="E34" s="36">
        <v>50503.199999999997</v>
      </c>
      <c r="F34" s="36"/>
      <c r="G34" s="34">
        <v>49835.07</v>
      </c>
      <c r="H34" s="34"/>
      <c r="I34" s="35">
        <f>D34+E34-G34</f>
        <v>9888</v>
      </c>
      <c r="J34" s="79"/>
      <c r="K34" s="82"/>
    </row>
    <row r="35" spans="1:18" hidden="1" x14ac:dyDescent="0.3">
      <c r="A35" s="37" t="s">
        <v>15</v>
      </c>
      <c r="B35" s="38"/>
      <c r="C35" s="39"/>
      <c r="D35" s="40"/>
      <c r="E35" s="41">
        <v>92.43</v>
      </c>
      <c r="F35" s="41"/>
      <c r="G35" s="39">
        <v>82.16</v>
      </c>
      <c r="H35" s="39"/>
      <c r="I35" s="40"/>
      <c r="J35" s="79"/>
      <c r="K35" s="82"/>
    </row>
    <row r="36" spans="1:18" ht="15" hidden="1" thickBot="1" x14ac:dyDescent="0.35">
      <c r="A36" s="42" t="s">
        <v>16</v>
      </c>
      <c r="B36" s="43"/>
      <c r="C36" s="47"/>
      <c r="D36" s="45">
        <v>41.079999999999984</v>
      </c>
      <c r="E36" s="46">
        <v>30.81</v>
      </c>
      <c r="F36" s="46"/>
      <c r="G36" s="44">
        <v>30.81</v>
      </c>
      <c r="H36" s="47"/>
      <c r="I36" s="48">
        <f>D36+E36-G36</f>
        <v>41.079999999999984</v>
      </c>
      <c r="J36" s="79"/>
      <c r="K36" s="82"/>
    </row>
    <row r="37" spans="1:18" x14ac:dyDescent="0.3">
      <c r="A37" s="76"/>
      <c r="B37" s="77"/>
      <c r="C37" s="51"/>
      <c r="D37" s="52"/>
      <c r="E37" s="53"/>
      <c r="F37" s="53"/>
      <c r="G37" s="51"/>
      <c r="H37" s="51"/>
      <c r="I37" s="51"/>
      <c r="J37" s="79"/>
      <c r="K37" s="83"/>
    </row>
    <row r="38" spans="1:18" x14ac:dyDescent="0.3">
      <c r="A38" s="84" t="s">
        <v>22</v>
      </c>
      <c r="B38" s="85"/>
      <c r="C38" s="86">
        <v>-951.00000000001455</v>
      </c>
      <c r="D38" s="87">
        <v>7493.83</v>
      </c>
      <c r="E38" s="53"/>
      <c r="F38" s="53"/>
      <c r="G38" s="88"/>
      <c r="H38" s="86">
        <f>C38+E38-F38</f>
        <v>-951.00000000001455</v>
      </c>
      <c r="I38" s="52">
        <f>D38+E38-G38</f>
        <v>7493.83</v>
      </c>
      <c r="J38" s="83">
        <v>151998.72</v>
      </c>
      <c r="K38" s="80">
        <f>F38-J38</f>
        <v>-151998.72</v>
      </c>
      <c r="M38">
        <f>[1]Бон11!$M$33+[1]Бон11!$N$33</f>
        <v>2437.5</v>
      </c>
    </row>
    <row r="39" spans="1:18" ht="15" thickBot="1" x14ac:dyDescent="0.35">
      <c r="A39" s="84"/>
      <c r="B39" s="89"/>
      <c r="C39" s="51"/>
      <c r="D39" s="52"/>
      <c r="E39" s="90"/>
      <c r="F39" s="91"/>
      <c r="G39" s="51"/>
      <c r="H39" s="51"/>
      <c r="I39" s="52"/>
      <c r="J39" s="1"/>
      <c r="K39" s="1"/>
      <c r="L39" s="4"/>
      <c r="M39" s="1"/>
      <c r="N39" s="1"/>
    </row>
    <row r="40" spans="1:18" ht="15" hidden="1" thickBot="1" x14ac:dyDescent="0.35">
      <c r="A40" s="84"/>
      <c r="B40" s="89"/>
      <c r="C40" s="51"/>
      <c r="D40" s="52"/>
      <c r="E40" s="91"/>
      <c r="F40" s="91"/>
      <c r="G40" s="51"/>
      <c r="H40" s="51"/>
      <c r="I40" s="52"/>
      <c r="J40" s="1"/>
      <c r="K40" s="1"/>
      <c r="L40" s="4"/>
      <c r="M40" s="1"/>
      <c r="N40" s="1"/>
    </row>
    <row r="41" spans="1:18" ht="15" hidden="1" thickBot="1" x14ac:dyDescent="0.35">
      <c r="A41" s="84"/>
      <c r="B41" s="89"/>
      <c r="C41" s="51"/>
      <c r="D41" s="52"/>
      <c r="E41" s="91"/>
      <c r="F41" s="91"/>
      <c r="G41" s="51"/>
      <c r="H41" s="51"/>
      <c r="I41" s="52"/>
      <c r="J41" s="1"/>
      <c r="K41" s="1"/>
      <c r="L41" s="4"/>
      <c r="M41" s="1"/>
      <c r="N41" s="1"/>
    </row>
    <row r="42" spans="1:18" ht="15" hidden="1" thickBot="1" x14ac:dyDescent="0.35">
      <c r="A42" s="84"/>
      <c r="B42" s="89"/>
      <c r="C42" s="51"/>
      <c r="D42" s="52"/>
      <c r="E42" s="91"/>
      <c r="F42" s="91"/>
      <c r="G42" s="51"/>
      <c r="H42" s="51"/>
      <c r="I42" s="52"/>
      <c r="J42" s="1"/>
      <c r="K42" s="1"/>
      <c r="L42" s="4"/>
      <c r="M42" s="1"/>
      <c r="N42" s="1"/>
    </row>
    <row r="43" spans="1:18" ht="15" hidden="1" thickBot="1" x14ac:dyDescent="0.35">
      <c r="A43" s="84"/>
      <c r="B43" s="89"/>
      <c r="C43" s="51"/>
      <c r="D43" s="52"/>
      <c r="E43" s="91"/>
      <c r="F43" s="91"/>
      <c r="G43" s="51"/>
      <c r="H43" s="51"/>
      <c r="I43" s="52"/>
      <c r="J43" s="1"/>
      <c r="K43" s="1"/>
      <c r="L43" s="4"/>
      <c r="M43" s="1"/>
      <c r="N43" s="1"/>
    </row>
    <row r="44" spans="1:18" ht="15" hidden="1" thickBot="1" x14ac:dyDescent="0.35">
      <c r="A44" s="92"/>
      <c r="B44" s="93"/>
      <c r="C44" s="94"/>
      <c r="D44" s="95"/>
      <c r="E44" s="96"/>
      <c r="F44" s="96"/>
      <c r="G44" s="94"/>
      <c r="H44" s="51"/>
      <c r="I44" s="52"/>
      <c r="J44" s="1"/>
      <c r="K44" s="1"/>
      <c r="L44" s="4"/>
      <c r="M44" s="1"/>
      <c r="N44" s="1"/>
    </row>
    <row r="45" spans="1:18" ht="15" hidden="1" thickBot="1" x14ac:dyDescent="0.35">
      <c r="A45" s="84"/>
      <c r="B45" s="89"/>
      <c r="C45" s="86"/>
      <c r="D45" s="52"/>
      <c r="E45" s="91"/>
      <c r="F45" s="91"/>
      <c r="G45" s="51"/>
      <c r="H45" s="51"/>
      <c r="I45" s="52"/>
      <c r="J45" s="97"/>
      <c r="K45" s="1"/>
      <c r="L45" s="4"/>
      <c r="M45" s="1"/>
      <c r="N45" s="1"/>
    </row>
    <row r="46" spans="1:18" ht="15" hidden="1" thickBot="1" x14ac:dyDescent="0.35">
      <c r="A46" s="98"/>
      <c r="B46" s="99"/>
      <c r="C46" s="100"/>
      <c r="D46" s="101"/>
      <c r="E46" s="102"/>
      <c r="F46" s="102"/>
      <c r="G46" s="100"/>
      <c r="H46" s="100"/>
      <c r="I46" s="101"/>
      <c r="J46" s="1"/>
      <c r="K46" s="1"/>
      <c r="L46" s="4"/>
      <c r="M46" s="1"/>
      <c r="N46" s="1"/>
    </row>
    <row r="47" spans="1:18" ht="15" thickBot="1" x14ac:dyDescent="0.35">
      <c r="A47" s="103" t="s">
        <v>23</v>
      </c>
      <c r="B47" s="104"/>
      <c r="C47" s="105">
        <f t="shared" ref="C47:I47" si="0">C8+C13+C18+C23+C28+C33+C38</f>
        <v>162601.97999999957</v>
      </c>
      <c r="D47" s="105">
        <f t="shared" si="0"/>
        <v>382253.71000000014</v>
      </c>
      <c r="E47" s="105">
        <f t="shared" si="0"/>
        <v>2229523.9299999997</v>
      </c>
      <c r="F47" s="105">
        <f t="shared" si="0"/>
        <v>1474512.2500000002</v>
      </c>
      <c r="G47" s="105">
        <f t="shared" si="0"/>
        <v>2187717.19</v>
      </c>
      <c r="H47" s="105">
        <f t="shared" si="0"/>
        <v>917613.65999999945</v>
      </c>
      <c r="I47" s="105">
        <f t="shared" si="0"/>
        <v>424060.44999999972</v>
      </c>
      <c r="J47" s="1"/>
      <c r="K47" s="1"/>
      <c r="L47" s="4"/>
      <c r="M47" s="1"/>
      <c r="N47" s="1"/>
    </row>
    <row r="48" spans="1:18" x14ac:dyDescent="0.3">
      <c r="A48" s="106"/>
      <c r="B48" s="107"/>
      <c r="C48" s="108"/>
      <c r="D48" s="108"/>
      <c r="E48" s="108"/>
      <c r="F48" s="108"/>
      <c r="G48" s="108"/>
      <c r="H48" s="108"/>
      <c r="I48" s="109"/>
      <c r="J48" s="1"/>
      <c r="K48" s="1"/>
      <c r="L48" s="4"/>
      <c r="M48" s="1"/>
      <c r="N48" s="1"/>
    </row>
    <row r="49" spans="1:23" ht="32.4" customHeight="1" x14ac:dyDescent="0.3">
      <c r="A49" s="110" t="s">
        <v>24</v>
      </c>
      <c r="B49" s="111"/>
      <c r="C49" s="112">
        <v>426486.37000000011</v>
      </c>
      <c r="D49" s="112">
        <v>109828.52000000002</v>
      </c>
      <c r="E49" s="112">
        <f>SUM(E50:E53)</f>
        <v>620086.97000000009</v>
      </c>
      <c r="F49" s="112">
        <f>150000+290000</f>
        <v>440000</v>
      </c>
      <c r="G49" s="112">
        <f>SUM(G50:G53)</f>
        <v>605207.81000000006</v>
      </c>
      <c r="H49" s="112">
        <f>C49+E49-F49</f>
        <v>606573.3400000002</v>
      </c>
      <c r="I49" s="112">
        <f>D49+E49-G49</f>
        <v>124707.68000000005</v>
      </c>
      <c r="J49" s="29"/>
      <c r="K49" s="59"/>
      <c r="L49" s="58">
        <f>[1]Бон11!$O$17</f>
        <v>210910.36000000002</v>
      </c>
      <c r="M49" s="59">
        <f>[1]Бон11!$O$33</f>
        <v>148724.82999999999</v>
      </c>
      <c r="N49" s="59"/>
      <c r="R49" s="113" t="s">
        <v>25</v>
      </c>
      <c r="S49" s="113"/>
      <c r="T49" s="113"/>
      <c r="U49" s="113"/>
    </row>
    <row r="50" spans="1:23" ht="17.25" hidden="1" customHeight="1" x14ac:dyDescent="0.3">
      <c r="A50" s="32" t="s">
        <v>14</v>
      </c>
      <c r="B50" s="33"/>
      <c r="C50" s="114"/>
      <c r="D50" s="34">
        <v>109118.59999999998</v>
      </c>
      <c r="E50" s="34">
        <v>617057.28000000003</v>
      </c>
      <c r="F50" s="34"/>
      <c r="G50" s="34">
        <v>602390.4</v>
      </c>
      <c r="H50" s="115"/>
      <c r="I50" s="116">
        <f>D50+E50-G50</f>
        <v>123785.47999999998</v>
      </c>
      <c r="J50" s="29"/>
      <c r="K50" s="59"/>
      <c r="L50" s="58"/>
      <c r="M50" s="59"/>
      <c r="N50" s="59"/>
      <c r="R50" s="113"/>
      <c r="S50" s="113"/>
      <c r="T50" s="113"/>
      <c r="U50" s="113"/>
    </row>
    <row r="51" spans="1:23" ht="17.25" hidden="1" customHeight="1" x14ac:dyDescent="0.3">
      <c r="A51" s="37" t="s">
        <v>26</v>
      </c>
      <c r="B51" s="38"/>
      <c r="C51" s="117"/>
      <c r="D51" s="39">
        <v>0</v>
      </c>
      <c r="E51" s="39">
        <v>691.13</v>
      </c>
      <c r="F51" s="39"/>
      <c r="G51" s="39">
        <v>691.13</v>
      </c>
      <c r="H51" s="118"/>
      <c r="I51" s="119">
        <f>D51+E51-G51</f>
        <v>0</v>
      </c>
      <c r="J51" s="29"/>
      <c r="K51" s="59"/>
      <c r="L51" s="58"/>
      <c r="M51" s="59"/>
      <c r="N51" s="59"/>
      <c r="R51" s="113"/>
      <c r="S51" s="113"/>
      <c r="T51" s="113"/>
      <c r="U51" s="113"/>
    </row>
    <row r="52" spans="1:23" ht="17.25" hidden="1" customHeight="1" x14ac:dyDescent="0.3">
      <c r="A52" s="37" t="s">
        <v>15</v>
      </c>
      <c r="B52" s="38"/>
      <c r="C52" s="117"/>
      <c r="D52" s="39"/>
      <c r="E52" s="39">
        <v>1753.92</v>
      </c>
      <c r="F52" s="39"/>
      <c r="G52" s="39">
        <v>1559.04</v>
      </c>
      <c r="H52" s="120"/>
      <c r="I52" s="121"/>
      <c r="J52" s="29"/>
      <c r="K52" s="59"/>
      <c r="L52" s="58"/>
      <c r="M52" s="59"/>
      <c r="N52" s="59"/>
      <c r="R52" s="113"/>
      <c r="S52" s="113"/>
      <c r="T52" s="113"/>
      <c r="U52" s="113"/>
    </row>
    <row r="53" spans="1:23" ht="17.25" hidden="1" customHeight="1" x14ac:dyDescent="0.3">
      <c r="A53" s="42" t="s">
        <v>16</v>
      </c>
      <c r="B53" s="43"/>
      <c r="C53" s="122"/>
      <c r="D53" s="47">
        <v>709.9200000000003</v>
      </c>
      <c r="E53" s="47">
        <v>584.64</v>
      </c>
      <c r="F53" s="47"/>
      <c r="G53" s="47">
        <v>567.24</v>
      </c>
      <c r="H53" s="123"/>
      <c r="I53" s="124">
        <f>D53+E53-G53</f>
        <v>727.32000000000039</v>
      </c>
      <c r="J53" s="29"/>
      <c r="K53" s="59"/>
      <c r="L53" s="58"/>
      <c r="M53" s="59"/>
      <c r="N53" s="59"/>
      <c r="R53" s="113"/>
      <c r="S53" s="113"/>
      <c r="T53" s="113"/>
      <c r="U53" s="113"/>
      <c r="V53" s="125">
        <f>H55-I55</f>
        <v>509009.82000000018</v>
      </c>
      <c r="W53">
        <v>509009.82</v>
      </c>
    </row>
    <row r="54" spans="1:23" ht="43.2" customHeight="1" thickBot="1" x14ac:dyDescent="0.35">
      <c r="A54" s="126" t="s">
        <v>27</v>
      </c>
      <c r="B54" s="127"/>
      <c r="C54" s="128">
        <v>28250.589999999997</v>
      </c>
      <c r="D54" s="128"/>
      <c r="E54" s="128">
        <v>543.57000000000005</v>
      </c>
      <c r="F54" s="128">
        <v>1650</v>
      </c>
      <c r="G54" s="128">
        <v>543.57000000000005</v>
      </c>
      <c r="H54" s="128">
        <f>C54+E54-F54</f>
        <v>27144.159999999996</v>
      </c>
      <c r="I54" s="128"/>
      <c r="J54" s="29"/>
      <c r="K54" s="59"/>
      <c r="L54" s="58"/>
      <c r="M54" s="59"/>
      <c r="N54" s="59"/>
      <c r="R54" t="s">
        <v>28</v>
      </c>
      <c r="V54" s="125">
        <f>V53-W53</f>
        <v>0</v>
      </c>
    </row>
    <row r="55" spans="1:23" ht="15" thickBot="1" x14ac:dyDescent="0.35">
      <c r="A55" s="103" t="s">
        <v>23</v>
      </c>
      <c r="B55" s="129"/>
      <c r="C55" s="130">
        <f>C49</f>
        <v>426486.37000000011</v>
      </c>
      <c r="D55" s="130">
        <f t="shared" ref="D55:I55" si="1">D49+D54</f>
        <v>109828.52000000002</v>
      </c>
      <c r="E55" s="130">
        <f t="shared" si="1"/>
        <v>620630.54</v>
      </c>
      <c r="F55" s="130">
        <f t="shared" si="1"/>
        <v>441650</v>
      </c>
      <c r="G55" s="130">
        <f t="shared" si="1"/>
        <v>605751.38</v>
      </c>
      <c r="H55" s="130">
        <f t="shared" si="1"/>
        <v>633717.50000000023</v>
      </c>
      <c r="I55" s="131">
        <f t="shared" si="1"/>
        <v>124707.68000000005</v>
      </c>
      <c r="J55" s="1"/>
      <c r="K55" s="1"/>
      <c r="L55" s="4"/>
      <c r="M55" s="1"/>
      <c r="N55" s="1"/>
      <c r="Q55" s="132"/>
      <c r="R55" s="125">
        <f>H55-I55</f>
        <v>509009.82000000018</v>
      </c>
      <c r="S55">
        <v>2444908.44</v>
      </c>
    </row>
    <row r="56" spans="1:23" ht="15" thickBot="1" x14ac:dyDescent="0.35">
      <c r="A56" s="133"/>
      <c r="B56" s="134"/>
      <c r="C56" s="134"/>
      <c r="D56" s="134"/>
      <c r="E56" s="134"/>
      <c r="F56" s="134"/>
      <c r="G56" s="134"/>
      <c r="H56" s="134"/>
      <c r="I56" s="135"/>
      <c r="J56" s="1"/>
      <c r="R56" s="125">
        <f>R55-S55</f>
        <v>-1935898.6199999996</v>
      </c>
    </row>
    <row r="57" spans="1:23" x14ac:dyDescent="0.3">
      <c r="A57" s="136" t="s">
        <v>29</v>
      </c>
      <c r="B57" s="137"/>
      <c r="C57" s="138">
        <v>1189.3599999999651</v>
      </c>
      <c r="D57" s="138">
        <v>48669.419999999911</v>
      </c>
      <c r="E57" s="139"/>
      <c r="F57" s="139"/>
      <c r="G57" s="138"/>
      <c r="H57" s="138">
        <f>C57+E57-F57</f>
        <v>1189.3599999999651</v>
      </c>
      <c r="I57" s="140">
        <f>D57+E57-G57</f>
        <v>48669.419999999911</v>
      </c>
      <c r="J57" s="1"/>
      <c r="L57" s="81">
        <f>[1]Бон11!$H$17</f>
        <v>634.53</v>
      </c>
      <c r="M57">
        <f>[1]Бон11!$H$33</f>
        <v>21441.170000000002</v>
      </c>
    </row>
    <row r="58" spans="1:23" x14ac:dyDescent="0.3">
      <c r="A58" s="141" t="s">
        <v>30</v>
      </c>
      <c r="B58" s="142"/>
      <c r="C58" s="86">
        <v>5619.560000000014</v>
      </c>
      <c r="D58" s="86">
        <v>45834.910000000091</v>
      </c>
      <c r="E58" s="54"/>
      <c r="F58" s="54"/>
      <c r="G58" s="51"/>
      <c r="H58" s="86">
        <f>C58+E58-F58</f>
        <v>5619.560000000014</v>
      </c>
      <c r="I58" s="52">
        <f>D58+E58-G58</f>
        <v>45834.910000000091</v>
      </c>
      <c r="J58" s="1"/>
      <c r="M58">
        <f>[1]Бон11!$I$33</f>
        <v>14202.59</v>
      </c>
    </row>
    <row r="59" spans="1:23" x14ac:dyDescent="0.3">
      <c r="A59" s="84" t="s">
        <v>31</v>
      </c>
      <c r="B59" s="85"/>
      <c r="C59" s="86">
        <v>-514.57000000053085</v>
      </c>
      <c r="D59" s="86">
        <v>73876.680000000226</v>
      </c>
      <c r="E59" s="54"/>
      <c r="F59" s="54"/>
      <c r="G59" s="51"/>
      <c r="H59" s="86">
        <f>C59+E59-F59</f>
        <v>-514.57000000053085</v>
      </c>
      <c r="I59" s="52">
        <f>D59+E59-G59</f>
        <v>73876.680000000226</v>
      </c>
      <c r="J59" s="1"/>
      <c r="M59">
        <f>[1]Бон11!$J$33</f>
        <v>41054.9</v>
      </c>
    </row>
    <row r="60" spans="1:23" x14ac:dyDescent="0.3">
      <c r="A60" s="84" t="s">
        <v>32</v>
      </c>
      <c r="B60" s="85"/>
      <c r="C60" s="86">
        <v>0.43999999999869033</v>
      </c>
      <c r="D60" s="86">
        <v>93.88999999999767</v>
      </c>
      <c r="E60" s="54"/>
      <c r="F60" s="54"/>
      <c r="G60" s="51"/>
      <c r="H60" s="86">
        <f>C60+E60-F60</f>
        <v>0.43999999999869033</v>
      </c>
      <c r="I60" s="52">
        <f>D60+E60-G60</f>
        <v>93.88999999999767</v>
      </c>
      <c r="J60" s="1"/>
      <c r="M60">
        <f>[1]Бон11!$U$33</f>
        <v>128.28</v>
      </c>
    </row>
    <row r="61" spans="1:23" ht="15" thickBot="1" x14ac:dyDescent="0.35">
      <c r="A61" s="143"/>
      <c r="B61" s="144"/>
      <c r="C61" s="145">
        <v>0</v>
      </c>
      <c r="D61" s="145"/>
      <c r="E61" s="145"/>
      <c r="F61" s="145"/>
      <c r="G61" s="145"/>
      <c r="H61" s="146">
        <f>C61+E61-F61</f>
        <v>0</v>
      </c>
      <c r="I61" s="147"/>
      <c r="J61" s="1"/>
      <c r="R61" s="125"/>
    </row>
    <row r="62" spans="1:23" ht="15" thickBot="1" x14ac:dyDescent="0.35">
      <c r="A62" s="148" t="s">
        <v>23</v>
      </c>
      <c r="B62" s="149"/>
      <c r="C62" s="150">
        <f>C57+C58+C59+C60</f>
        <v>6294.789999999447</v>
      </c>
      <c r="D62" s="150">
        <f t="shared" ref="D62:I62" si="2">D57+D58+D59+D60</f>
        <v>168474.90000000023</v>
      </c>
      <c r="E62" s="150">
        <f t="shared" si="2"/>
        <v>0</v>
      </c>
      <c r="F62" s="150">
        <f t="shared" si="2"/>
        <v>0</v>
      </c>
      <c r="G62" s="150">
        <f t="shared" si="2"/>
        <v>0</v>
      </c>
      <c r="H62" s="150">
        <f t="shared" si="2"/>
        <v>6294.789999999447</v>
      </c>
      <c r="I62" s="150">
        <f t="shared" si="2"/>
        <v>168474.90000000023</v>
      </c>
      <c r="J62" s="1"/>
      <c r="R62" s="125"/>
    </row>
    <row r="63" spans="1:23" ht="15" thickBot="1" x14ac:dyDescent="0.35">
      <c r="A63" s="151" t="s">
        <v>33</v>
      </c>
      <c r="B63" s="152"/>
      <c r="C63" s="105">
        <f>C47+C55+C62</f>
        <v>595383.13999999908</v>
      </c>
      <c r="D63" s="105">
        <f t="shared" ref="D63:I63" si="3">D47+D55+D62</f>
        <v>660557.13000000035</v>
      </c>
      <c r="E63" s="105">
        <f t="shared" si="3"/>
        <v>2850154.4699999997</v>
      </c>
      <c r="F63" s="105">
        <f t="shared" si="3"/>
        <v>1916162.2500000002</v>
      </c>
      <c r="G63" s="105">
        <f t="shared" si="3"/>
        <v>2793468.57</v>
      </c>
      <c r="H63" s="105">
        <f t="shared" si="3"/>
        <v>1557625.949999999</v>
      </c>
      <c r="I63" s="105">
        <f t="shared" si="3"/>
        <v>717243.03</v>
      </c>
      <c r="J63" s="1"/>
      <c r="L63" s="81">
        <f>L8+L13+L18+L23+L28+L33+L49+L57</f>
        <v>1535228.1000000003</v>
      </c>
      <c r="M63" s="81">
        <f>M8+M13+M18+M23+M28+M33+M49+M57+M38+M58+M59+M60</f>
        <v>1532919.68</v>
      </c>
    </row>
    <row r="64" spans="1:23" s="156" customFormat="1" x14ac:dyDescent="0.3">
      <c r="A64" s="153" t="s">
        <v>34</v>
      </c>
      <c r="B64" s="154"/>
      <c r="C64" s="87">
        <v>74312</v>
      </c>
      <c r="D64" s="87">
        <v>500</v>
      </c>
      <c r="E64" s="87">
        <f>E65+E66</f>
        <v>12000</v>
      </c>
      <c r="F64" s="87">
        <f>G64*0.125</f>
        <v>1500</v>
      </c>
      <c r="G64" s="87">
        <f>G65+G66</f>
        <v>12000</v>
      </c>
      <c r="H64" s="87">
        <f>C64+E64-F64</f>
        <v>84812</v>
      </c>
      <c r="I64" s="87">
        <f>D64+E64-G64</f>
        <v>500</v>
      </c>
      <c r="J64" s="155"/>
      <c r="L64" s="81"/>
      <c r="Q64" s="157"/>
    </row>
    <row r="65" spans="1:17" s="156" customFormat="1" x14ac:dyDescent="0.3">
      <c r="A65" s="158" t="s">
        <v>35</v>
      </c>
      <c r="B65" s="159"/>
      <c r="C65" s="87"/>
      <c r="D65" s="87">
        <v>500</v>
      </c>
      <c r="E65" s="87">
        <v>6000</v>
      </c>
      <c r="F65" s="87"/>
      <c r="G65" s="87">
        <v>6000</v>
      </c>
      <c r="H65" s="86"/>
      <c r="I65" s="52">
        <f>D65+E65-G65</f>
        <v>500</v>
      </c>
      <c r="J65" s="155"/>
      <c r="L65" s="81"/>
      <c r="Q65" s="157"/>
    </row>
    <row r="66" spans="1:17" x14ac:dyDescent="0.3">
      <c r="A66" s="158" t="s">
        <v>36</v>
      </c>
      <c r="B66" s="159"/>
      <c r="C66" s="87"/>
      <c r="D66" s="87">
        <v>0</v>
      </c>
      <c r="E66" s="87">
        <v>6000</v>
      </c>
      <c r="F66" s="87"/>
      <c r="G66" s="87">
        <v>6000</v>
      </c>
      <c r="H66" s="86"/>
      <c r="I66" s="52">
        <f>D66+E66-G66</f>
        <v>0</v>
      </c>
      <c r="J66" s="1"/>
    </row>
    <row r="67" spans="1:17" ht="15" thickBot="1" x14ac:dyDescent="0.35">
      <c r="A67" s="160" t="s">
        <v>37</v>
      </c>
      <c r="B67" s="160"/>
      <c r="C67" s="161"/>
      <c r="D67" s="161"/>
      <c r="E67" s="161"/>
      <c r="F67" s="161">
        <v>1500</v>
      </c>
      <c r="G67" s="161"/>
      <c r="H67" s="162"/>
      <c r="I67" s="163"/>
      <c r="J67" s="1"/>
    </row>
    <row r="68" spans="1:17" ht="15" thickBot="1" x14ac:dyDescent="0.35">
      <c r="A68" s="151" t="s">
        <v>38</v>
      </c>
      <c r="B68" s="152"/>
      <c r="C68" s="105">
        <f>C63+C64</f>
        <v>669695.13999999908</v>
      </c>
      <c r="D68" s="105">
        <f t="shared" ref="D68:I68" si="4">D63+D64</f>
        <v>661057.13000000035</v>
      </c>
      <c r="E68" s="105">
        <f t="shared" si="4"/>
        <v>2862154.4699999997</v>
      </c>
      <c r="F68" s="105">
        <f>F63+F64</f>
        <v>1917662.2500000002</v>
      </c>
      <c r="G68" s="105">
        <f t="shared" si="4"/>
        <v>2805468.57</v>
      </c>
      <c r="H68" s="105">
        <f t="shared" si="4"/>
        <v>1642437.949999999</v>
      </c>
      <c r="I68" s="105">
        <f t="shared" si="4"/>
        <v>717743.03</v>
      </c>
      <c r="J68" s="1"/>
    </row>
    <row r="69" spans="1:17" x14ac:dyDescent="0.3">
      <c r="A69" s="164"/>
      <c r="B69" s="165"/>
      <c r="C69" s="166"/>
      <c r="D69" s="166"/>
      <c r="E69" s="166"/>
      <c r="F69" s="166"/>
      <c r="G69" s="166"/>
      <c r="H69" s="166"/>
      <c r="I69" s="167"/>
      <c r="J69" s="1"/>
    </row>
    <row r="70" spans="1:17" ht="15" thickBot="1" x14ac:dyDescent="0.35"/>
    <row r="71" spans="1:17" ht="15" thickBot="1" x14ac:dyDescent="0.35">
      <c r="A71" s="168" t="s">
        <v>39</v>
      </c>
      <c r="B71" s="169"/>
      <c r="C71" s="169"/>
      <c r="D71" s="170"/>
      <c r="E71" s="170"/>
      <c r="F71" s="170"/>
      <c r="G71" s="171"/>
      <c r="H71" s="172"/>
      <c r="I71" s="173">
        <f>SUM(I72:I99)</f>
        <v>399166</v>
      </c>
      <c r="L71"/>
    </row>
    <row r="72" spans="1:17" x14ac:dyDescent="0.3">
      <c r="A72" s="174" t="s">
        <v>40</v>
      </c>
      <c r="B72" s="175"/>
      <c r="C72" s="175"/>
      <c r="D72" s="176"/>
      <c r="E72" s="176"/>
      <c r="F72" s="176"/>
      <c r="G72" s="177" t="s">
        <v>41</v>
      </c>
      <c r="H72" s="177" t="s">
        <v>42</v>
      </c>
      <c r="I72" s="178">
        <v>4125</v>
      </c>
    </row>
    <row r="73" spans="1:17" x14ac:dyDescent="0.3">
      <c r="A73" s="174" t="s">
        <v>43</v>
      </c>
      <c r="B73" s="175"/>
      <c r="C73" s="175"/>
      <c r="D73" s="176"/>
      <c r="E73" s="176"/>
      <c r="F73" s="176"/>
      <c r="G73" s="177" t="s">
        <v>41</v>
      </c>
      <c r="H73" s="179" t="s">
        <v>44</v>
      </c>
      <c r="I73" s="180">
        <v>4290</v>
      </c>
    </row>
    <row r="74" spans="1:17" x14ac:dyDescent="0.3">
      <c r="A74" s="174" t="s">
        <v>45</v>
      </c>
      <c r="B74" s="175"/>
      <c r="C74" s="175"/>
      <c r="D74" s="176"/>
      <c r="E74" s="176"/>
      <c r="F74" s="176"/>
      <c r="G74" s="179" t="s">
        <v>41</v>
      </c>
      <c r="H74" s="179" t="s">
        <v>44</v>
      </c>
      <c r="I74" s="180">
        <v>4290</v>
      </c>
    </row>
    <row r="75" spans="1:17" ht="25.5" customHeight="1" x14ac:dyDescent="0.3">
      <c r="A75" s="174" t="s">
        <v>46</v>
      </c>
      <c r="B75" s="175"/>
      <c r="C75" s="175"/>
      <c r="D75" s="176"/>
      <c r="E75" s="176"/>
      <c r="F75" s="176"/>
      <c r="G75" s="179" t="s">
        <v>47</v>
      </c>
      <c r="H75" s="179" t="s">
        <v>44</v>
      </c>
      <c r="I75" s="181">
        <v>3960</v>
      </c>
    </row>
    <row r="76" spans="1:17" ht="26.25" customHeight="1" x14ac:dyDescent="0.3">
      <c r="A76" s="174" t="s">
        <v>48</v>
      </c>
      <c r="B76" s="175"/>
      <c r="C76" s="175"/>
      <c r="D76" s="176"/>
      <c r="E76" s="176"/>
      <c r="F76" s="176"/>
      <c r="G76" s="179" t="s">
        <v>47</v>
      </c>
      <c r="H76" s="179" t="s">
        <v>49</v>
      </c>
      <c r="I76" s="181">
        <v>1280</v>
      </c>
    </row>
    <row r="77" spans="1:17" x14ac:dyDescent="0.3">
      <c r="A77" s="174" t="s">
        <v>40</v>
      </c>
      <c r="B77" s="175"/>
      <c r="C77" s="175"/>
      <c r="D77" s="176"/>
      <c r="E77" s="176"/>
      <c r="F77" s="176"/>
      <c r="G77" s="179" t="s">
        <v>50</v>
      </c>
      <c r="H77" s="182" t="s">
        <v>51</v>
      </c>
      <c r="I77" s="181">
        <v>2283</v>
      </c>
    </row>
    <row r="78" spans="1:17" x14ac:dyDescent="0.3">
      <c r="A78" s="174" t="s">
        <v>52</v>
      </c>
      <c r="B78" s="175"/>
      <c r="C78" s="175"/>
      <c r="D78" s="176"/>
      <c r="E78" s="176"/>
      <c r="F78" s="176"/>
      <c r="G78" s="177" t="s">
        <v>50</v>
      </c>
      <c r="H78" s="179" t="s">
        <v>44</v>
      </c>
      <c r="I78" s="180">
        <v>5795</v>
      </c>
    </row>
    <row r="79" spans="1:17" x14ac:dyDescent="0.3">
      <c r="A79" s="174" t="s">
        <v>53</v>
      </c>
      <c r="B79" s="175"/>
      <c r="C79" s="175"/>
      <c r="D79" s="176"/>
      <c r="E79" s="176"/>
      <c r="F79" s="176"/>
      <c r="G79" s="179" t="s">
        <v>54</v>
      </c>
      <c r="H79" s="179" t="s">
        <v>44</v>
      </c>
      <c r="I79" s="180">
        <v>1980</v>
      </c>
    </row>
    <row r="80" spans="1:17" ht="27.75" customHeight="1" x14ac:dyDescent="0.3">
      <c r="A80" s="174" t="s">
        <v>55</v>
      </c>
      <c r="B80" s="175"/>
      <c r="C80" s="175"/>
      <c r="D80" s="176"/>
      <c r="E80" s="176"/>
      <c r="F80" s="176"/>
      <c r="G80" s="179" t="s">
        <v>54</v>
      </c>
      <c r="H80" s="179" t="s">
        <v>56</v>
      </c>
      <c r="I80" s="181">
        <v>4925</v>
      </c>
    </row>
    <row r="81" spans="1:9" x14ac:dyDescent="0.3">
      <c r="A81" s="174" t="s">
        <v>57</v>
      </c>
      <c r="B81" s="175"/>
      <c r="C81" s="175"/>
      <c r="D81" s="176"/>
      <c r="E81" s="176"/>
      <c r="F81" s="176"/>
      <c r="G81" s="179" t="s">
        <v>54</v>
      </c>
      <c r="H81" s="179" t="s">
        <v>44</v>
      </c>
      <c r="I81" s="181">
        <v>5297</v>
      </c>
    </row>
    <row r="82" spans="1:9" x14ac:dyDescent="0.3">
      <c r="A82" s="174" t="s">
        <v>58</v>
      </c>
      <c r="B82" s="175"/>
      <c r="C82" s="175"/>
      <c r="D82" s="176"/>
      <c r="E82" s="176"/>
      <c r="F82" s="176"/>
      <c r="G82" s="179" t="s">
        <v>59</v>
      </c>
      <c r="H82" s="182" t="s">
        <v>44</v>
      </c>
      <c r="I82" s="181">
        <v>3300</v>
      </c>
    </row>
    <row r="83" spans="1:9" ht="25.5" customHeight="1" x14ac:dyDescent="0.3">
      <c r="A83" s="174" t="s">
        <v>60</v>
      </c>
      <c r="B83" s="175"/>
      <c r="C83" s="175"/>
      <c r="D83" s="176"/>
      <c r="E83" s="176"/>
      <c r="F83" s="176"/>
      <c r="G83" s="177" t="s">
        <v>61</v>
      </c>
      <c r="H83" s="179" t="s">
        <v>62</v>
      </c>
      <c r="I83" s="180">
        <v>15143</v>
      </c>
    </row>
    <row r="84" spans="1:9" x14ac:dyDescent="0.3">
      <c r="A84" s="174" t="s">
        <v>63</v>
      </c>
      <c r="B84" s="175"/>
      <c r="C84" s="175"/>
      <c r="D84" s="176"/>
      <c r="E84" s="176"/>
      <c r="F84" s="176"/>
      <c r="G84" s="179" t="s">
        <v>61</v>
      </c>
      <c r="H84" s="179" t="s">
        <v>64</v>
      </c>
      <c r="I84" s="180">
        <v>78992</v>
      </c>
    </row>
    <row r="85" spans="1:9" ht="27" customHeight="1" x14ac:dyDescent="0.3">
      <c r="A85" s="174" t="s">
        <v>65</v>
      </c>
      <c r="B85" s="175"/>
      <c r="C85" s="175"/>
      <c r="D85" s="176"/>
      <c r="E85" s="176"/>
      <c r="F85" s="176"/>
      <c r="G85" s="179" t="s">
        <v>61</v>
      </c>
      <c r="H85" s="179" t="s">
        <v>49</v>
      </c>
      <c r="I85" s="181">
        <v>9944</v>
      </c>
    </row>
    <row r="86" spans="1:9" ht="27" customHeight="1" x14ac:dyDescent="0.3">
      <c r="A86" s="174" t="s">
        <v>66</v>
      </c>
      <c r="B86" s="175"/>
      <c r="C86" s="175"/>
      <c r="D86" s="176"/>
      <c r="E86" s="176"/>
      <c r="F86" s="176"/>
      <c r="G86" s="179" t="s">
        <v>67</v>
      </c>
      <c r="H86" s="179" t="s">
        <v>68</v>
      </c>
      <c r="I86" s="181">
        <v>17758</v>
      </c>
    </row>
    <row r="87" spans="1:9" ht="27.75" customHeight="1" x14ac:dyDescent="0.3">
      <c r="A87" s="174" t="s">
        <v>69</v>
      </c>
      <c r="B87" s="175"/>
      <c r="C87" s="175"/>
      <c r="D87" s="176"/>
      <c r="E87" s="176"/>
      <c r="F87" s="176"/>
      <c r="G87" s="179" t="s">
        <v>67</v>
      </c>
      <c r="H87" s="182" t="s">
        <v>44</v>
      </c>
      <c r="I87" s="181">
        <v>2522</v>
      </c>
    </row>
    <row r="88" spans="1:9" x14ac:dyDescent="0.3">
      <c r="A88" s="174" t="s">
        <v>70</v>
      </c>
      <c r="B88" s="175"/>
      <c r="C88" s="175"/>
      <c r="D88" s="176"/>
      <c r="E88" s="176"/>
      <c r="F88" s="176"/>
      <c r="G88" s="177" t="s">
        <v>67</v>
      </c>
      <c r="H88" s="179" t="s">
        <v>71</v>
      </c>
      <c r="I88" s="180">
        <v>3763</v>
      </c>
    </row>
    <row r="89" spans="1:9" ht="26.25" customHeight="1" x14ac:dyDescent="0.3">
      <c r="A89" s="174" t="s">
        <v>72</v>
      </c>
      <c r="B89" s="175"/>
      <c r="C89" s="175"/>
      <c r="D89" s="176"/>
      <c r="E89" s="176"/>
      <c r="F89" s="176"/>
      <c r="G89" s="179" t="s">
        <v>67</v>
      </c>
      <c r="H89" s="179" t="s">
        <v>73</v>
      </c>
      <c r="I89" s="180">
        <v>9495</v>
      </c>
    </row>
    <row r="90" spans="1:9" ht="29.25" customHeight="1" x14ac:dyDescent="0.3">
      <c r="A90" s="174" t="s">
        <v>74</v>
      </c>
      <c r="B90" s="175"/>
      <c r="C90" s="175"/>
      <c r="D90" s="176"/>
      <c r="E90" s="176"/>
      <c r="F90" s="176"/>
      <c r="G90" s="179" t="s">
        <v>67</v>
      </c>
      <c r="H90" s="179" t="s">
        <v>75</v>
      </c>
      <c r="I90" s="181">
        <v>6071</v>
      </c>
    </row>
    <row r="91" spans="1:9" ht="27.75" customHeight="1" x14ac:dyDescent="0.3">
      <c r="A91" s="174" t="s">
        <v>76</v>
      </c>
      <c r="B91" s="175"/>
      <c r="C91" s="175"/>
      <c r="D91" s="176"/>
      <c r="E91" s="176"/>
      <c r="F91" s="176"/>
      <c r="G91" s="179" t="s">
        <v>67</v>
      </c>
      <c r="H91" s="179" t="s">
        <v>77</v>
      </c>
      <c r="I91" s="181">
        <v>8501</v>
      </c>
    </row>
    <row r="92" spans="1:9" ht="27" customHeight="1" x14ac:dyDescent="0.3">
      <c r="A92" s="174" t="s">
        <v>78</v>
      </c>
      <c r="B92" s="175"/>
      <c r="C92" s="175"/>
      <c r="D92" s="176"/>
      <c r="E92" s="176"/>
      <c r="F92" s="176"/>
      <c r="G92" s="179" t="s">
        <v>67</v>
      </c>
      <c r="H92" s="182" t="s">
        <v>49</v>
      </c>
      <c r="I92" s="181">
        <v>125511</v>
      </c>
    </row>
    <row r="93" spans="1:9" ht="26.25" customHeight="1" x14ac:dyDescent="0.3">
      <c r="A93" s="174" t="s">
        <v>79</v>
      </c>
      <c r="B93" s="175"/>
      <c r="C93" s="175"/>
      <c r="D93" s="176"/>
      <c r="E93" s="176"/>
      <c r="F93" s="176"/>
      <c r="G93" s="177" t="s">
        <v>80</v>
      </c>
      <c r="H93" s="179" t="s">
        <v>44</v>
      </c>
      <c r="I93" s="180">
        <v>2522</v>
      </c>
    </row>
    <row r="94" spans="1:9" ht="27.75" customHeight="1" x14ac:dyDescent="0.3">
      <c r="A94" s="174" t="s">
        <v>81</v>
      </c>
      <c r="B94" s="175"/>
      <c r="C94" s="175"/>
      <c r="D94" s="176"/>
      <c r="E94" s="176"/>
      <c r="F94" s="176"/>
      <c r="G94" s="179" t="s">
        <v>80</v>
      </c>
      <c r="H94" s="179" t="s">
        <v>82</v>
      </c>
      <c r="I94" s="180">
        <v>59909</v>
      </c>
    </row>
    <row r="95" spans="1:9" x14ac:dyDescent="0.3">
      <c r="A95" s="174" t="s">
        <v>83</v>
      </c>
      <c r="B95" s="175"/>
      <c r="C95" s="175"/>
      <c r="D95" s="176"/>
      <c r="E95" s="176"/>
      <c r="F95" s="176"/>
      <c r="G95" s="179" t="s">
        <v>80</v>
      </c>
      <c r="H95" s="179" t="s">
        <v>44</v>
      </c>
      <c r="I95" s="181">
        <v>1010</v>
      </c>
    </row>
    <row r="96" spans="1:9" x14ac:dyDescent="0.3">
      <c r="A96" s="174" t="s">
        <v>84</v>
      </c>
      <c r="B96" s="175"/>
      <c r="C96" s="175"/>
      <c r="D96" s="176"/>
      <c r="E96" s="176"/>
      <c r="F96" s="176"/>
      <c r="G96" s="179" t="s">
        <v>85</v>
      </c>
      <c r="H96" s="179" t="s">
        <v>86</v>
      </c>
      <c r="I96" s="181">
        <v>5500</v>
      </c>
    </row>
    <row r="97" spans="1:9" x14ac:dyDescent="0.3">
      <c r="A97" s="174" t="s">
        <v>87</v>
      </c>
      <c r="B97" s="175"/>
      <c r="C97" s="175"/>
      <c r="D97" s="176"/>
      <c r="E97" s="176"/>
      <c r="F97" s="176"/>
      <c r="G97" s="179" t="s">
        <v>85</v>
      </c>
      <c r="H97" s="179" t="s">
        <v>86</v>
      </c>
      <c r="I97" s="181">
        <v>5500</v>
      </c>
    </row>
    <row r="98" spans="1:9" x14ac:dyDescent="0.3">
      <c r="A98" s="174" t="s">
        <v>88</v>
      </c>
      <c r="B98" s="175"/>
      <c r="C98" s="175"/>
      <c r="D98" s="176"/>
      <c r="E98" s="176"/>
      <c r="F98" s="176"/>
      <c r="G98" s="179" t="s">
        <v>85</v>
      </c>
      <c r="H98" s="179" t="s">
        <v>86</v>
      </c>
      <c r="I98" s="181">
        <v>5500</v>
      </c>
    </row>
    <row r="99" spans="1:9" x14ac:dyDescent="0.3">
      <c r="A99" s="174"/>
      <c r="B99" s="175"/>
      <c r="C99" s="175"/>
      <c r="D99" s="176"/>
      <c r="E99" s="176"/>
      <c r="F99" s="176"/>
      <c r="G99" s="177"/>
      <c r="H99" s="177"/>
      <c r="I99" s="183"/>
    </row>
  </sheetData>
  <mergeCells count="97">
    <mergeCell ref="A97:F97"/>
    <mergeCell ref="A98:F98"/>
    <mergeCell ref="A99:F99"/>
    <mergeCell ref="A91:F91"/>
    <mergeCell ref="A92:F92"/>
    <mergeCell ref="A93:F93"/>
    <mergeCell ref="A94:F94"/>
    <mergeCell ref="A95:F95"/>
    <mergeCell ref="A96:F96"/>
    <mergeCell ref="A85:F85"/>
    <mergeCell ref="A86:F86"/>
    <mergeCell ref="A87:F87"/>
    <mergeCell ref="A88:F88"/>
    <mergeCell ref="A89:F89"/>
    <mergeCell ref="A90:F90"/>
    <mergeCell ref="A79:F79"/>
    <mergeCell ref="A80:F80"/>
    <mergeCell ref="A81:F81"/>
    <mergeCell ref="A82:F82"/>
    <mergeCell ref="A83:F83"/>
    <mergeCell ref="A84:F84"/>
    <mergeCell ref="A73:F73"/>
    <mergeCell ref="A74:F74"/>
    <mergeCell ref="A75:F75"/>
    <mergeCell ref="A76:F76"/>
    <mergeCell ref="A77:F77"/>
    <mergeCell ref="A78:F78"/>
    <mergeCell ref="A66:B66"/>
    <mergeCell ref="A67:B67"/>
    <mergeCell ref="A68:B68"/>
    <mergeCell ref="A69:I69"/>
    <mergeCell ref="A71:F71"/>
    <mergeCell ref="A72:F72"/>
    <mergeCell ref="A60:B60"/>
    <mergeCell ref="A61:B61"/>
    <mergeCell ref="A62:B62"/>
    <mergeCell ref="A63:B63"/>
    <mergeCell ref="A64:B64"/>
    <mergeCell ref="A65:B65"/>
    <mergeCell ref="A54:B54"/>
    <mergeCell ref="A55:B55"/>
    <mergeCell ref="A56:I56"/>
    <mergeCell ref="A57:B57"/>
    <mergeCell ref="A58:B58"/>
    <mergeCell ref="A59:B59"/>
    <mergeCell ref="A44:B44"/>
    <mergeCell ref="A45:B45"/>
    <mergeCell ref="A46:B46"/>
    <mergeCell ref="A47:B47"/>
    <mergeCell ref="A49:B49"/>
    <mergeCell ref="R49:U53"/>
    <mergeCell ref="A50:B50"/>
    <mergeCell ref="A51:B51"/>
    <mergeCell ref="A52:B52"/>
    <mergeCell ref="A53:B53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3:I3"/>
    <mergeCell ref="A4:I4"/>
    <mergeCell ref="A5:B5"/>
    <mergeCell ref="K5:L5"/>
    <mergeCell ref="A6:B6"/>
    <mergeCell ref="A7:I7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2024-03-29T08:46:29Z</dcterms:created>
  <dcterms:modified xsi:type="dcterms:W3CDTF">2024-03-29T08:56:06Z</dcterms:modified>
</cp:coreProperties>
</file>